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52"/>
  <workbookPr defaultThemeVersion="166925"/>
  <mc:AlternateContent xmlns:mc="http://schemas.openxmlformats.org/markup-compatibility/2006">
    <mc:Choice Requires="x15">
      <x15ac:absPath xmlns:x15ac="http://schemas.microsoft.com/office/spreadsheetml/2010/11/ac" url="D:\GHD\Produkte\Beutel\"/>
    </mc:Choice>
  </mc:AlternateContent>
  <xr:revisionPtr revIDLastSave="0" documentId="13_ncr:1_{3197D511-15EE-4A93-BE1E-E128CF0EC95C}" xr6:coauthVersionLast="36" xr6:coauthVersionMax="36" xr10:uidLastSave="{00000000-0000-0000-0000-000000000000}"/>
  <bookViews>
    <workbookView xWindow="0" yWindow="0" windowWidth="25200" windowHeight="11775" activeTab="3" xr2:uid="{40C7BD5E-3910-4463-9C85-5978D7DFC4D3}"/>
  </bookViews>
  <sheets>
    <sheet name="Abbreviations-Abkürzungen" sheetId="1" r:id="rId1"/>
    <sheet name="Tin bread-Kastenbrot" sheetId="9" r:id="rId2"/>
    <sheet name="Open baked bread-Freigeschobene" sheetId="15" r:id="rId3"/>
    <sheet name="Round bread-Rundbrot" sheetId="14" r:id="rId4"/>
    <sheet name="Cylindric bread-Zylindrische" sheetId="13" r:id="rId5"/>
    <sheet name="Penny Pack- Stapelbeutel " sheetId="11" r:id="rId6"/>
    <sheet name="Autoload" sheetId="12" r:id="rId7"/>
    <sheet name="Umbrella" sheetId="10" r:id="rId8"/>
    <sheet name="Bag stacks-Beutelstapel Paper " sheetId="17" r:id="rId9"/>
    <sheet name="Bag stacks-Beutelstapel Plastic" sheetId="19" r:id="rId10"/>
    <sheet name="Wicket-Beutelbügel" sheetId="18" r:id="rId11"/>
    <sheet name="Flowpack" sheetId="16" r:id="rId12"/>
  </sheets>
  <definedNames>
    <definedName name="_xlnm._FilterDatabase" localSheetId="0" hidden="1">'Abbreviations-Abkürzungen'!$A$1:$D$32</definedName>
    <definedName name="_xlnm.Print_Area" localSheetId="0">'Abbreviations-Abkürzungen'!$A$1:$G$32</definedName>
    <definedName name="_xlnm.Print_Area" localSheetId="6">Autoload!$A$1:$F$51</definedName>
    <definedName name="_xlnm.Print_Area" localSheetId="8">'Bag stacks-Beutelstapel Paper '!$A$1:$K$66</definedName>
    <definedName name="_xlnm.Print_Area" localSheetId="9">'Bag stacks-Beutelstapel Plastic'!$A$1:$K$66</definedName>
    <definedName name="_xlnm.Print_Area" localSheetId="3">'Round bread-Rundbrot'!$A$1:$F$45</definedName>
    <definedName name="_xlnm.Print_Area" localSheetId="10">'Wicket-Beutelbügel'!$A$1:$M$116</definedName>
    <definedName name="tongue" localSheetId="6">'Abbreviations-Abkürzungen'!#REF!</definedName>
    <definedName name="tongue" localSheetId="9">'Abbreviations-Abkürzungen'!#REF!</definedName>
    <definedName name="tongue" localSheetId="4">'Abbreviations-Abkürzungen'!#REF!</definedName>
    <definedName name="tongue" localSheetId="2">'Abbreviations-Abkürzungen'!#REF!</definedName>
    <definedName name="tongue" localSheetId="5">'Abbreviations-Abkürzungen'!#REF!</definedName>
    <definedName name="tongue" localSheetId="3">'Abbreviations-Abkürzungen'!#REF!</definedName>
    <definedName name="tongue" localSheetId="7">'Abbreviations-Abkürzungen'!#REF!</definedName>
    <definedName name="tongue">'Abbreviations-Abkürzungen'!#REF!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0" i="14" l="1"/>
  <c r="D11" i="14"/>
  <c r="D16" i="12" l="1"/>
  <c r="D14" i="12"/>
  <c r="D15" i="12"/>
  <c r="D12" i="10" l="1"/>
  <c r="D18" i="12"/>
  <c r="D13" i="11"/>
  <c r="D11" i="13"/>
  <c r="D13" i="14"/>
  <c r="D12" i="15"/>
  <c r="D12" i="9"/>
  <c r="F12" i="15" l="1"/>
  <c r="D10" i="15"/>
  <c r="F10" i="15" s="1"/>
  <c r="D9" i="15"/>
  <c r="D11" i="15" s="1"/>
  <c r="F11" i="15" s="1"/>
  <c r="D8" i="15"/>
  <c r="F8" i="15" s="1"/>
  <c r="F6" i="15"/>
  <c r="F5" i="15"/>
  <c r="F4" i="15"/>
  <c r="F13" i="14"/>
  <c r="F11" i="14"/>
  <c r="D10" i="14"/>
  <c r="F10" i="14" s="1"/>
  <c r="D9" i="14"/>
  <c r="F9" i="14" s="1"/>
  <c r="F7" i="14"/>
  <c r="F6" i="14"/>
  <c r="F4" i="14"/>
  <c r="F11" i="13"/>
  <c r="D9" i="13"/>
  <c r="F9" i="13" s="1"/>
  <c r="D8" i="13"/>
  <c r="F8" i="13" s="1"/>
  <c r="D7" i="13"/>
  <c r="F7" i="13" s="1"/>
  <c r="F5" i="13"/>
  <c r="F4" i="13"/>
  <c r="F18" i="12"/>
  <c r="F16" i="12"/>
  <c r="D17" i="12"/>
  <c r="F17" i="12" s="1"/>
  <c r="F14" i="12"/>
  <c r="D12" i="12"/>
  <c r="F12" i="12" s="1"/>
  <c r="D11" i="12"/>
  <c r="F11" i="12" s="1"/>
  <c r="D10" i="12"/>
  <c r="F10" i="12" s="1"/>
  <c r="F6" i="12"/>
  <c r="F5" i="12"/>
  <c r="F4" i="12"/>
  <c r="F13" i="11"/>
  <c r="D11" i="11"/>
  <c r="F11" i="11" s="1"/>
  <c r="D10" i="11"/>
  <c r="F10" i="11" s="1"/>
  <c r="D9" i="11"/>
  <c r="F9" i="11" s="1"/>
  <c r="D7" i="11"/>
  <c r="F7" i="11" s="1"/>
  <c r="F5" i="11"/>
  <c r="F4" i="11"/>
  <c r="F12" i="10"/>
  <c r="D10" i="10"/>
  <c r="F10" i="10" s="1"/>
  <c r="D9" i="10"/>
  <c r="F9" i="10" s="1"/>
  <c r="D8" i="10"/>
  <c r="F8" i="10" s="1"/>
  <c r="F6" i="10"/>
  <c r="F5" i="10"/>
  <c r="F4" i="10"/>
  <c r="F12" i="9"/>
  <c r="D10" i="9"/>
  <c r="F10" i="9" s="1"/>
  <c r="D9" i="9"/>
  <c r="F9" i="9" s="1"/>
  <c r="D8" i="9"/>
  <c r="F8" i="9" s="1"/>
  <c r="F6" i="9"/>
  <c r="F5" i="9"/>
  <c r="F4" i="9"/>
  <c r="F9" i="15" l="1"/>
  <c r="F15" i="12"/>
  <c r="D12" i="14"/>
  <c r="F12" i="14" s="1"/>
  <c r="D10" i="13"/>
  <c r="F10" i="13" s="1"/>
  <c r="D12" i="11"/>
  <c r="F12" i="11" s="1"/>
  <c r="D11" i="10"/>
  <c r="F11" i="10" s="1"/>
  <c r="D11" i="9"/>
  <c r="F11" i="9" s="1"/>
</calcChain>
</file>

<file path=xl/sharedStrings.xml><?xml version="1.0" encoding="utf-8"?>
<sst xmlns="http://schemas.openxmlformats.org/spreadsheetml/2006/main" count="403" uniqueCount="261">
  <si>
    <t>C</t>
  </si>
  <si>
    <t>H</t>
  </si>
  <si>
    <t xml:space="preserve">Width of the product </t>
  </si>
  <si>
    <t>W</t>
  </si>
  <si>
    <t>Bottom fold:</t>
  </si>
  <si>
    <t>Length of the bag</t>
  </si>
  <si>
    <t>L</t>
  </si>
  <si>
    <t>B</t>
  </si>
  <si>
    <t>D</t>
  </si>
  <si>
    <t>Overall length of the bag</t>
  </si>
  <si>
    <t>Height of the bag stack</t>
  </si>
  <si>
    <t>Thickness of the packaging material</t>
  </si>
  <si>
    <t>Width of the bag</t>
  </si>
  <si>
    <t>Distance between product and closure</t>
  </si>
  <si>
    <t>P</t>
  </si>
  <si>
    <t>PW</t>
  </si>
  <si>
    <t>PL</t>
  </si>
  <si>
    <t>PH</t>
  </si>
  <si>
    <t>Filling height</t>
  </si>
  <si>
    <t>Product weight</t>
  </si>
  <si>
    <t>Side fold</t>
  </si>
  <si>
    <t>FS</t>
  </si>
  <si>
    <t>FB</t>
  </si>
  <si>
    <t>WF</t>
  </si>
  <si>
    <t>HF</t>
  </si>
  <si>
    <t>LF</t>
  </si>
  <si>
    <t>K</t>
  </si>
  <si>
    <t>R</t>
  </si>
  <si>
    <t>N</t>
  </si>
  <si>
    <t>Perforation length</t>
  </si>
  <si>
    <t>U</t>
  </si>
  <si>
    <t>T</t>
  </si>
  <si>
    <t>G</t>
  </si>
  <si>
    <t>J</t>
  </si>
  <si>
    <t>A</t>
  </si>
  <si>
    <t>M</t>
  </si>
  <si>
    <t>S</t>
  </si>
  <si>
    <t>Y</t>
  </si>
  <si>
    <t>Z</t>
  </si>
  <si>
    <t>OF</t>
  </si>
  <si>
    <t>V</t>
  </si>
  <si>
    <t>Diameter or wicket hole</t>
  </si>
  <si>
    <t>Q</t>
  </si>
  <si>
    <t>Height wicket</t>
  </si>
  <si>
    <t>Half loaf (yes = 1, no =0 )</t>
  </si>
  <si>
    <t>Bottom fold [mm]:</t>
  </si>
  <si>
    <t>Overall length of the bag:</t>
  </si>
  <si>
    <t>Recomended distance of wicket holes:</t>
  </si>
  <si>
    <t>[mm]</t>
  </si>
  <si>
    <t>[inch]</t>
  </si>
  <si>
    <t>Length of the bag :</t>
  </si>
  <si>
    <t>Bread loaf length:</t>
  </si>
  <si>
    <t>Bread loaf width:</t>
  </si>
  <si>
    <t>Bread loaf height:</t>
  </si>
  <si>
    <t>Width of the bag:</t>
  </si>
  <si>
    <t>Bread loaf length :</t>
  </si>
  <si>
    <t>Bread loaf diameter:</t>
  </si>
  <si>
    <t>Length of the bag:</t>
  </si>
  <si>
    <t>Products per bag:</t>
  </si>
  <si>
    <t>Total grouped length:</t>
  </si>
  <si>
    <t>Packed products in width:</t>
  </si>
  <si>
    <t>Packed products in height:</t>
  </si>
  <si>
    <t>Product length:</t>
  </si>
  <si>
    <t>Product width:</t>
  </si>
  <si>
    <t>Product height:</t>
  </si>
  <si>
    <t>No.-Nr.</t>
  </si>
  <si>
    <t>Abbreviation-Abkürzung</t>
  </si>
  <si>
    <t>Height of the product</t>
  </si>
  <si>
    <t>Diameter of the product</t>
  </si>
  <si>
    <t>Circumference</t>
  </si>
  <si>
    <t>Number of penny packed products per bag</t>
  </si>
  <si>
    <t>Bottom fold</t>
  </si>
  <si>
    <t xml:space="preserve">Length of the product </t>
  </si>
  <si>
    <t>Produktlänge</t>
  </si>
  <si>
    <t>Füllhöhe</t>
  </si>
  <si>
    <t>Produktgewicht</t>
  </si>
  <si>
    <t>Flowpack Höhe</t>
  </si>
  <si>
    <t>Abstand zwischen Produkt und Verschluss</t>
  </si>
  <si>
    <t>Bodenfalte</t>
  </si>
  <si>
    <t>Seitenfalte</t>
  </si>
  <si>
    <t>Dicke des Verpackungsmaterials</t>
  </si>
  <si>
    <t>Höhe des Beutelstapels</t>
  </si>
  <si>
    <t>Perforationslänge</t>
  </si>
  <si>
    <t>Produktbreite</t>
  </si>
  <si>
    <t>Produkthöhe</t>
  </si>
  <si>
    <t>Produktdurchmesser</t>
  </si>
  <si>
    <t>Umfang des Produktes</t>
  </si>
  <si>
    <t>Anzahle der verpackten Produkte in der Länge</t>
  </si>
  <si>
    <t>Anzahl der verpackten Produkte in der Breite</t>
  </si>
  <si>
    <t>Anzahl der verpackte Produkte in der Höhe</t>
  </si>
  <si>
    <t>Anzahl der gestapelt verpackten Produkte pro Beutel</t>
  </si>
  <si>
    <t>Number of packed products in length</t>
  </si>
  <si>
    <t>Number of packed products in width</t>
  </si>
  <si>
    <t>Number of packed products in height</t>
  </si>
  <si>
    <t>Flowpackage height</t>
  </si>
  <si>
    <t>Flowpackage or bag width</t>
  </si>
  <si>
    <t>Flowpackage or bag overall length</t>
  </si>
  <si>
    <t>Flowpack- oder Beutelgesamtlänge</t>
  </si>
  <si>
    <t>Flowpack-  oder Beutelbreite</t>
  </si>
  <si>
    <t>Closure position from package bottom side</t>
  </si>
  <si>
    <t>Verschlussposition von der Verpackungsunterseite</t>
  </si>
  <si>
    <t>Länge des Beutel</t>
  </si>
  <si>
    <t>Gesamtlänge des Beutel</t>
  </si>
  <si>
    <t>Breite des Beutel</t>
  </si>
  <si>
    <t>Approx. total thickness of the single empty bag</t>
  </si>
  <si>
    <t>Ca. Gesamtdicke des einzelnen leeren Beutels</t>
  </si>
  <si>
    <t>Wicket rod diameter</t>
  </si>
  <si>
    <t>Distance between center of the wicket holes</t>
  </si>
  <si>
    <t>Länge der Abreißlasche</t>
  </si>
  <si>
    <t>Length of the tear-off tab</t>
  </si>
  <si>
    <t>Distance between top of the tear-off tab and the wicket hole</t>
  </si>
  <si>
    <t>Abstand zwischen der Oberkante Abreißlasche und Loch für den Beutelbügel</t>
  </si>
  <si>
    <t>Durchmesser Loch Beutelbügel</t>
  </si>
  <si>
    <t>Durchmesser Stange Beutelbügel</t>
  </si>
  <si>
    <t>Mitten-Abstand zwischen den Löchern des Bütel-Bügels</t>
  </si>
  <si>
    <t>Höhe Beutelbügel</t>
  </si>
  <si>
    <t>Description</t>
  </si>
  <si>
    <t>Bezeichnung</t>
  </si>
  <si>
    <t>Round bread, Artisan bread - Rundbrot</t>
  </si>
  <si>
    <t>Circumference of the product:</t>
  </si>
  <si>
    <t>Umfang des Brotlaib:</t>
  </si>
  <si>
    <t>Höhe des Brotlaib:</t>
  </si>
  <si>
    <t>Durchmesser Brotlaib:</t>
  </si>
  <si>
    <t>Breite des Beutel:</t>
  </si>
  <si>
    <t>Länge des Beutel:</t>
  </si>
  <si>
    <t>Bodenfalte:</t>
  </si>
  <si>
    <t>Gesamtlänge des Beutels</t>
  </si>
  <si>
    <t>Empfohlene Breite des Beutelbügels:</t>
  </si>
  <si>
    <t>Recommended distance of wicket holes:</t>
  </si>
  <si>
    <t>Halbe Brote (ja = 1, nein = 0)</t>
  </si>
  <si>
    <t>Länge des Brotlaib:</t>
  </si>
  <si>
    <t>Breite des Brotlaib:</t>
  </si>
  <si>
    <t>Open baked bread - Freigeschobenes Brot</t>
  </si>
  <si>
    <t>Tin bread - Kastenbrot</t>
  </si>
  <si>
    <t xml:space="preserve">Cylindrical products - Zylindrische Brote </t>
  </si>
  <si>
    <t>Penny Pack - Gestapelte Produkte</t>
  </si>
  <si>
    <t>Durchmesser Einzelprodukt:</t>
  </si>
  <si>
    <t>Produkt diameter:</t>
  </si>
  <si>
    <t>Höhe Einzelprodukt:</t>
  </si>
  <si>
    <t>Produkte pro Beutel:</t>
  </si>
  <si>
    <t>Gesamtlänge der gruppierten Produkte:</t>
  </si>
  <si>
    <t>Länge Einzelprodukt:</t>
  </si>
  <si>
    <t>Breite Einzelprodukt:</t>
  </si>
  <si>
    <t>Number of packed products in length:</t>
  </si>
  <si>
    <t>Anzahl der verpackten Produkte in der Länge:</t>
  </si>
  <si>
    <t>Anzahl der verpackten Produkte in der Breite:</t>
  </si>
  <si>
    <t>Anzahl der verpackten Produkte in der Höhe:</t>
  </si>
  <si>
    <t>Total length of packed products:</t>
  </si>
  <si>
    <t>Total width of packed products:</t>
  </si>
  <si>
    <t>Total height of packed products:</t>
  </si>
  <si>
    <t>Gesamtlänge der verpackten Produkte:</t>
  </si>
  <si>
    <t>Gesamtbreite der verpackten Produkte:</t>
  </si>
  <si>
    <t>Gesamthöhe der verpackten Produkte:</t>
  </si>
  <si>
    <t>AUTOLOAD:      Bag of grouped products- Beutel mit gruppierten Produkten</t>
  </si>
  <si>
    <t>Umbrella: Portions of tin bread - Portiniertes Kastenbrot</t>
  </si>
  <si>
    <t>Bread portion in packaging length:</t>
  </si>
  <si>
    <t>Bread portion in packaging width:</t>
  </si>
  <si>
    <t>Bread portion in packaging height:</t>
  </si>
  <si>
    <t>Länge der Brotportion:</t>
  </si>
  <si>
    <t>Breite der Brotportion:</t>
  </si>
  <si>
    <t>Höhe der Brotportion:</t>
  </si>
  <si>
    <t>Описание</t>
  </si>
  <si>
    <t>Длина изделия</t>
  </si>
  <si>
    <t>Ширина изделия</t>
  </si>
  <si>
    <t>Высота изделия</t>
  </si>
  <si>
    <t>Диаметр изделия</t>
  </si>
  <si>
    <t>Длина окружности</t>
  </si>
  <si>
    <t>Высота заполнения</t>
  </si>
  <si>
    <t>Вес товаров</t>
  </si>
  <si>
    <t>Количество упакованных продуктов по ширине</t>
  </si>
  <si>
    <t>Количество упакованных продуктов в длину</t>
  </si>
  <si>
    <t>Количество упакованных продуктов в высоту</t>
  </si>
  <si>
    <t>Количество пенни упакованных продуктов в сумке</t>
  </si>
  <si>
    <t>Высота Flowpackage</t>
  </si>
  <si>
    <t>Flowpackage или сумка ширина</t>
  </si>
  <si>
    <t>Flowpackage или сумка общая длина</t>
  </si>
  <si>
    <t>Расстояние между продуктом и закрытием</t>
  </si>
  <si>
    <t>Закрытие позиции с нижней стороны упаковки</t>
  </si>
  <si>
    <t>Длина сумки</t>
  </si>
  <si>
    <t>Общая длина сумки</t>
  </si>
  <si>
    <t>Ширина сумки</t>
  </si>
  <si>
    <t>Нижняя складка</t>
  </si>
  <si>
    <t>Боковая складка</t>
  </si>
  <si>
    <t>Толщина упаковочного материала</t>
  </si>
  <si>
    <t>Прибл. общая толщина одного пустого пакета</t>
  </si>
  <si>
    <t>Высота стопки сумок</t>
  </si>
  <si>
    <t>Длина отрывного язычка</t>
  </si>
  <si>
    <t>Расстояние между верхом отрывного язычка и калиткой</t>
  </si>
  <si>
    <t>Длина перфорации</t>
  </si>
  <si>
    <t>Диаметр или калитка</t>
  </si>
  <si>
    <t>Диаметр калитки</t>
  </si>
  <si>
    <t>Расстояние между центрами отверстий калитки</t>
  </si>
  <si>
    <t>Высота калитки</t>
  </si>
  <si>
    <t>Descripción</t>
  </si>
  <si>
    <t>Longitud del producto</t>
  </si>
  <si>
    <t>Ancho del producto</t>
  </si>
  <si>
    <t>Altura del producto</t>
  </si>
  <si>
    <t>Diámetro del producto</t>
  </si>
  <si>
    <t>Circunferencia</t>
  </si>
  <si>
    <t>Altura de llenado</t>
  </si>
  <si>
    <t>Peso del Producto</t>
  </si>
  <si>
    <t>Número de productos empacados en ancho</t>
  </si>
  <si>
    <t>Número de productos envasados ​​en longitud</t>
  </si>
  <si>
    <t>Número de productos envasados ​​en altura</t>
  </si>
  <si>
    <t>Cantidad de productos empacados en centavos por bolsa</t>
  </si>
  <si>
    <t>Altura del paquete de flujo</t>
  </si>
  <si>
    <t>Flowpackage o ancho de bolsa</t>
  </si>
  <si>
    <t>Flowpackage o bolsa de longitud total</t>
  </si>
  <si>
    <t>Distancia entre producto y cierre</t>
  </si>
  <si>
    <t>Posición de cierre desde el lado inferior del paquete</t>
  </si>
  <si>
    <t>Longitud de la bolsa</t>
  </si>
  <si>
    <t>Longitud total de la bolsa</t>
  </si>
  <si>
    <t>Ancho de la bolsa</t>
  </si>
  <si>
    <t>Pliegue inferior</t>
  </si>
  <si>
    <t>Pliegue lateral</t>
  </si>
  <si>
    <t>Espesor del material de embalaje</t>
  </si>
  <si>
    <t>Aprox. grosor total de la bolsa vacía individual</t>
  </si>
  <si>
    <t>Altura de la pila de bolsas</t>
  </si>
  <si>
    <t>Longitud de la pestaña de corte</t>
  </si>
  <si>
    <t>Distancia entre la parte superior de la pestaña de corte y el orificio del portillo</t>
  </si>
  <si>
    <t>Longitud de perforación</t>
  </si>
  <si>
    <t>Diámetro o agujero de wicket</t>
  </si>
  <si>
    <t>Diámetro de la barra del portillo</t>
  </si>
  <si>
    <t>Distancia entre el centro de los agujeros del portillo</t>
  </si>
  <si>
    <t>Wicket de altura</t>
  </si>
  <si>
    <t>La description</t>
  </si>
  <si>
    <t>Longueur du produit</t>
  </si>
  <si>
    <t>Largeur du produit</t>
  </si>
  <si>
    <t>Hauteur du produit</t>
  </si>
  <si>
    <t>Diamètre du produit</t>
  </si>
  <si>
    <t>Circonférence</t>
  </si>
  <si>
    <t>Hauteur de remplissage</t>
  </si>
  <si>
    <t>Poids du produit</t>
  </si>
  <si>
    <t>Nombre de produits emballés en largeur</t>
  </si>
  <si>
    <t>Nombre de produits emballés en longueur</t>
  </si>
  <si>
    <t>Nombre de produits emballés en hauteur</t>
  </si>
  <si>
    <t>Nombre de produits emballés en sous par sac</t>
  </si>
  <si>
    <t>Hauteur de Flowpackage</t>
  </si>
  <si>
    <t>Flowpackage ou largeur du sac</t>
  </si>
  <si>
    <t>Flowpackage ou longueur totale du sac</t>
  </si>
  <si>
    <t>Distance entre le produit et la fermeture</t>
  </si>
  <si>
    <t>Position de fermeture du paquet vers le bas</t>
  </si>
  <si>
    <t>Longueur du sac</t>
  </si>
  <si>
    <t>Longueur totale du sac</t>
  </si>
  <si>
    <t>Largeur du sac</t>
  </si>
  <si>
    <t>Pli inférieur</t>
  </si>
  <si>
    <t>Côté pli</t>
  </si>
  <si>
    <t>Epaisseur du matériau d'emballage</t>
  </si>
  <si>
    <t>Environ. épaisseur totale du sac vide unique</t>
  </si>
  <si>
    <t>Hauteur de la pile de sacs</t>
  </si>
  <si>
    <t>Longueur de la languette déchirable</t>
  </si>
  <si>
    <t>Distance entre le haut de la languette déchirable et le trou du guichet</t>
  </si>
  <si>
    <t>Longueur de perforation</t>
  </si>
  <si>
    <t>Diamètre ou trou de guichet</t>
  </si>
  <si>
    <t>Diamètre de la tige du guichet</t>
  </si>
  <si>
    <t>Distance entre le centre des trous du guichet</t>
  </si>
  <si>
    <t>Hauteur guichet</t>
  </si>
  <si>
    <t>Paper bag - Papiertüte</t>
  </si>
  <si>
    <t>Plastic bag - Plastiktüte</t>
  </si>
  <si>
    <t xml:space="preserve">Flowpack bag - Flowpack-Beutel </t>
  </si>
  <si>
    <t>Wicket - Beutelbügel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</si>
</sst>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\ ?/16"/>
  </numFmts>
  <fonts count="4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38">
    <xf numFmtId="0" fontId="0" fillId="0" borderId="0" xfId="0"/>
    <xf numFmtId="0" fontId="1" fillId="0" borderId="0" xfId="0" applyFont="1"/>
    <xf numFmtId="0" fontId="2" fillId="0" borderId="0" xfId="0" applyFont="1"/>
    <xf numFmtId="0" fontId="2" fillId="0" borderId="0" xfId="0" applyFont="1" applyFill="1" applyBorder="1"/>
    <xf numFmtId="0" fontId="2" fillId="0" borderId="1" xfId="0" applyFont="1" applyBorder="1" applyAlignment="1">
      <alignment vertical="top" wrapText="1"/>
    </xf>
    <xf numFmtId="0" fontId="1" fillId="0" borderId="1" xfId="0" applyFont="1" applyBorder="1" applyAlignment="1">
      <alignment vertical="top" wrapText="1"/>
    </xf>
    <xf numFmtId="0" fontId="1" fillId="0" borderId="1" xfId="0" applyFont="1" applyBorder="1" applyAlignment="1">
      <alignment horizontal="center" vertical="top" wrapText="1"/>
    </xf>
    <xf numFmtId="0" fontId="1" fillId="0" borderId="1" xfId="0" applyFont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2" fillId="0" borderId="0" xfId="0" applyFont="1" applyAlignment="1">
      <alignment vertical="top"/>
    </xf>
    <xf numFmtId="0" fontId="2" fillId="0" borderId="1" xfId="0" applyFont="1" applyBorder="1" applyAlignment="1">
      <alignment vertical="top"/>
    </xf>
    <xf numFmtId="0" fontId="1" fillId="0" borderId="0" xfId="0" applyFont="1" applyAlignment="1">
      <alignment vertical="top"/>
    </xf>
    <xf numFmtId="0" fontId="2" fillId="0" borderId="0" xfId="0" applyFont="1" applyAlignment="1">
      <alignment vertical="top" wrapText="1"/>
    </xf>
    <xf numFmtId="0" fontId="1" fillId="0" borderId="1" xfId="0" applyFont="1" applyBorder="1" applyAlignment="1">
      <alignment horizontal="center" vertical="top"/>
    </xf>
    <xf numFmtId="0" fontId="3" fillId="0" borderId="1" xfId="0" applyFont="1" applyBorder="1" applyAlignment="1">
      <alignment horizontal="center" vertical="top"/>
    </xf>
    <xf numFmtId="0" fontId="1" fillId="0" borderId="1" xfId="0" applyFont="1" applyFill="1" applyBorder="1" applyAlignment="1">
      <alignment horizontal="center" vertical="top"/>
    </xf>
    <xf numFmtId="0" fontId="1" fillId="0" borderId="0" xfId="0" applyFont="1" applyAlignment="1">
      <alignment horizontal="center" vertical="top"/>
    </xf>
    <xf numFmtId="0" fontId="2" fillId="0" borderId="0" xfId="0" applyFont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164" fontId="2" fillId="0" borderId="1" xfId="0" applyNumberFormat="1" applyFont="1" applyBorder="1" applyAlignment="1">
      <alignment horizontal="center"/>
    </xf>
    <xf numFmtId="1" fontId="2" fillId="0" borderId="0" xfId="0" applyNumberFormat="1" applyFont="1" applyFill="1" applyBorder="1" applyAlignment="1">
      <alignment horizontal="center"/>
    </xf>
    <xf numFmtId="164" fontId="2" fillId="0" borderId="0" xfId="0" applyNumberFormat="1" applyFont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1" fontId="2" fillId="3" borderId="1" xfId="0" applyNumberFormat="1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164" fontId="2" fillId="0" borderId="2" xfId="0" applyNumberFormat="1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0" borderId="1" xfId="0" applyFont="1" applyFill="1" applyBorder="1" applyAlignment="1">
      <alignment vertical="top"/>
    </xf>
    <xf numFmtId="0" fontId="0" fillId="0" borderId="2" xfId="0" applyBorder="1" applyAlignment="1">
      <alignment vertical="top"/>
    </xf>
    <xf numFmtId="0" fontId="2" fillId="0" borderId="2" xfId="0" applyFont="1" applyBorder="1" applyAlignment="1">
      <alignment vertical="top"/>
    </xf>
    <xf numFmtId="0" fontId="0" fillId="0" borderId="0" xfId="0" applyAlignment="1">
      <alignment vertical="top"/>
    </xf>
    <xf numFmtId="0" fontId="1" fillId="0" borderId="1" xfId="0" applyFont="1" applyBorder="1" applyAlignment="1">
      <alignment horizontal="center" vertical="center" wrapText="1"/>
    </xf>
    <xf numFmtId="0" fontId="0" fillId="0" borderId="0" xfId="0" applyBorder="1"/>
    <xf numFmtId="0" fontId="1" fillId="0" borderId="0" xfId="0" applyFont="1" applyBorder="1" applyAlignment="1">
      <alignment vertical="top"/>
    </xf>
  </cellXfs>
  <cellStyles count="1">
    <cellStyle name="Standard" xfId="0" builtinId="0"/>
  </cellStyles>
  <dxfs count="1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emf"/><Relationship Id="rId2" Type="http://schemas.openxmlformats.org/officeDocument/2006/relationships/image" Target="../media/image13.emf"/><Relationship Id="rId1" Type="http://schemas.openxmlformats.org/officeDocument/2006/relationships/image" Target="../media/image12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emf"/><Relationship Id="rId1" Type="http://schemas.openxmlformats.org/officeDocument/2006/relationships/image" Target="../media/image8.emf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emf"/><Relationship Id="rId1" Type="http://schemas.openxmlformats.org/officeDocument/2006/relationships/image" Target="../media/image1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46816</xdr:colOff>
      <xdr:row>14</xdr:row>
      <xdr:rowOff>26458</xdr:rowOff>
    </xdr:from>
    <xdr:to>
      <xdr:col>5</xdr:col>
      <xdr:colOff>835211</xdr:colOff>
      <xdr:row>45</xdr:row>
      <xdr:rowOff>47625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5BCEE935-AF2E-4627-BBDE-CEBFF3C411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16" y="2868083"/>
          <a:ext cx="8329020" cy="5926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47624</xdr:colOff>
      <xdr:row>2</xdr:row>
      <xdr:rowOff>174624</xdr:rowOff>
    </xdr:from>
    <xdr:to>
      <xdr:col>12</xdr:col>
      <xdr:colOff>675463</xdr:colOff>
      <xdr:row>39</xdr:row>
      <xdr:rowOff>0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862ADF37-E3B3-4B53-9905-E9AC64E86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4" y="571499"/>
          <a:ext cx="9771839" cy="6873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79375</xdr:colOff>
      <xdr:row>40</xdr:row>
      <xdr:rowOff>63499</xdr:rowOff>
    </xdr:from>
    <xdr:to>
      <xdr:col>12</xdr:col>
      <xdr:colOff>639511</xdr:colOff>
      <xdr:row>76</xdr:row>
      <xdr:rowOff>31750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78FABE8E-1B0D-4CF6-AC83-363D7E6E7E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75" y="7699374"/>
          <a:ext cx="9704136" cy="6826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31750</xdr:colOff>
      <xdr:row>79</xdr:row>
      <xdr:rowOff>0</xdr:rowOff>
    </xdr:from>
    <xdr:to>
      <xdr:col>12</xdr:col>
      <xdr:colOff>587375</xdr:colOff>
      <xdr:row>114</xdr:row>
      <xdr:rowOff>155578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FBD7723B-BE78-40F5-BB91-21A95BDA1F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" y="15065375"/>
          <a:ext cx="9699625" cy="68230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63501</xdr:colOff>
      <xdr:row>3</xdr:row>
      <xdr:rowOff>15875</xdr:rowOff>
    </xdr:from>
    <xdr:to>
      <xdr:col>11</xdr:col>
      <xdr:colOff>195978</xdr:colOff>
      <xdr:row>34</xdr:row>
      <xdr:rowOff>127000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35B0B6F8-E7BC-4716-99F2-BA29428DFE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1" y="603250"/>
          <a:ext cx="8514477" cy="6016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58208</xdr:colOff>
      <xdr:row>14</xdr:row>
      <xdr:rowOff>35129</xdr:rowOff>
    </xdr:from>
    <xdr:to>
      <xdr:col>5</xdr:col>
      <xdr:colOff>792883</xdr:colOff>
      <xdr:row>45</xdr:row>
      <xdr:rowOff>31750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E540D299-216A-4400-96C3-2B3CAA3360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08" y="2876754"/>
          <a:ext cx="8275300" cy="5902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14129</xdr:colOff>
      <xdr:row>14</xdr:row>
      <xdr:rowOff>31750</xdr:rowOff>
    </xdr:from>
    <xdr:to>
      <xdr:col>5</xdr:col>
      <xdr:colOff>825499</xdr:colOff>
      <xdr:row>45</xdr:row>
      <xdr:rowOff>51119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BDEABDD8-CEC9-449A-80CE-7C41E45DB8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9" y="2905125"/>
          <a:ext cx="8351995" cy="59248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15876</xdr:colOff>
      <xdr:row>14</xdr:row>
      <xdr:rowOff>15875</xdr:rowOff>
    </xdr:from>
    <xdr:to>
      <xdr:col>5</xdr:col>
      <xdr:colOff>746125</xdr:colOff>
      <xdr:row>44</xdr:row>
      <xdr:rowOff>181132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6870EF43-9FC9-41E1-90A2-468B5ED08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6" y="2841625"/>
          <a:ext cx="8270874" cy="58802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79375</xdr:colOff>
      <xdr:row>14</xdr:row>
      <xdr:rowOff>47404</xdr:rowOff>
    </xdr:from>
    <xdr:to>
      <xdr:col>5</xdr:col>
      <xdr:colOff>825500</xdr:colOff>
      <xdr:row>45</xdr:row>
      <xdr:rowOff>49005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34DBB935-2E9D-455A-A2FC-E2C7E15DC5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75" y="2920779"/>
          <a:ext cx="8286750" cy="5907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47626</xdr:colOff>
      <xdr:row>19</xdr:row>
      <xdr:rowOff>15874</xdr:rowOff>
    </xdr:from>
    <xdr:to>
      <xdr:col>6</xdr:col>
      <xdr:colOff>2039</xdr:colOff>
      <xdr:row>50</xdr:row>
      <xdr:rowOff>54428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95E5EED0-718F-4FFF-A786-CE159DF91B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6" y="3880303"/>
          <a:ext cx="8350020" cy="59440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29104</xdr:colOff>
      <xdr:row>13</xdr:row>
      <xdr:rowOff>1169</xdr:rowOff>
    </xdr:from>
    <xdr:to>
      <xdr:col>6</xdr:col>
      <xdr:colOff>15510</xdr:colOff>
      <xdr:row>44</xdr:row>
      <xdr:rowOff>83343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6570E44C-E071-49F6-BAF4-AB58CB1035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04" y="2608638"/>
          <a:ext cx="8392219" cy="5987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3</xdr:row>
      <xdr:rowOff>1</xdr:rowOff>
    </xdr:from>
    <xdr:to>
      <xdr:col>10</xdr:col>
      <xdr:colOff>9137</xdr:colOff>
      <xdr:row>31</xdr:row>
      <xdr:rowOff>79375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CA58F838-E2AB-43E8-AB47-C2D6FF6792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587376"/>
          <a:ext cx="7629136" cy="54133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31750</xdr:colOff>
      <xdr:row>34</xdr:row>
      <xdr:rowOff>29532</xdr:rowOff>
    </xdr:from>
    <xdr:to>
      <xdr:col>9</xdr:col>
      <xdr:colOff>746124</xdr:colOff>
      <xdr:row>64</xdr:row>
      <xdr:rowOff>189204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40DA83F7-EA7D-414A-8EE9-61C4D0399C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872663" y="5681494"/>
          <a:ext cx="5890547" cy="75723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47626</xdr:colOff>
      <xdr:row>3</xdr:row>
      <xdr:rowOff>31750</xdr:rowOff>
    </xdr:from>
    <xdr:to>
      <xdr:col>10</xdr:col>
      <xdr:colOff>31750</xdr:colOff>
      <xdr:row>31</xdr:row>
      <xdr:rowOff>51942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1737A2A7-B62F-4F40-8705-E3A9B8F5C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6" y="619125"/>
          <a:ext cx="7604124" cy="53541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31749</xdr:colOff>
      <xdr:row>33</xdr:row>
      <xdr:rowOff>186696</xdr:rowOff>
    </xdr:from>
    <xdr:to>
      <xdr:col>9</xdr:col>
      <xdr:colOff>746124</xdr:colOff>
      <xdr:row>64</xdr:row>
      <xdr:rowOff>164611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4F7A73F0-1EF5-47B6-8FF0-28D40C60C8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868292" y="5652528"/>
          <a:ext cx="5899290" cy="7572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3EAA65-94E5-4F77-A9AE-27B20C72A0B8}">
  <sheetPr>
    <pageSetUpPr fitToPage="1"/>
  </sheetPr>
  <dimension ref="A1:G32"/>
  <sheetViews>
    <sheetView zoomScale="90" zoomScaleNormal="9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7" sqref="C27"/>
    </sheetView>
  </sheetViews>
  <sheetFormatPr baseColWidth="10" defaultRowHeight="15.75" x14ac:dyDescent="0.25"/>
  <cols>
    <col min="1" max="1" width="5.140625" style="10" customWidth="1"/>
    <col min="2" max="2" width="14.42578125" style="17" customWidth="1"/>
    <col min="3" max="4" width="47.28515625" style="13" customWidth="1"/>
    <col min="5" max="7" width="47.28515625" style="10" customWidth="1"/>
    <col min="8" max="16384" width="11.42578125" style="10"/>
  </cols>
  <sheetData>
    <row r="1" spans="1:7" ht="39.75" customHeight="1" x14ac:dyDescent="0.25">
      <c r="A1" s="5" t="s">
        <v>65</v>
      </c>
      <c r="B1" s="6" t="s">
        <v>66</v>
      </c>
      <c r="C1" s="35" t="s">
        <v>116</v>
      </c>
      <c r="D1" s="35" t="s">
        <v>117</v>
      </c>
      <c r="E1" s="35" t="s">
        <v>161</v>
      </c>
      <c r="F1" s="35" t="s">
        <v>193</v>
      </c>
      <c r="G1" s="35" t="s">
        <v>225</v>
      </c>
    </row>
    <row r="2" spans="1:7" x14ac:dyDescent="0.25">
      <c r="A2" s="11">
        <v>1</v>
      </c>
      <c r="B2" s="14" t="s">
        <v>6</v>
      </c>
      <c r="C2" s="4" t="s">
        <v>72</v>
      </c>
      <c r="D2" s="4" t="s">
        <v>73</v>
      </c>
      <c r="E2" s="4" t="s">
        <v>162</v>
      </c>
      <c r="F2" s="4" t="s">
        <v>194</v>
      </c>
      <c r="G2" s="4" t="s">
        <v>226</v>
      </c>
    </row>
    <row r="3" spans="1:7" x14ac:dyDescent="0.25">
      <c r="A3" s="11">
        <v>2</v>
      </c>
      <c r="B3" s="14" t="s">
        <v>3</v>
      </c>
      <c r="C3" s="4" t="s">
        <v>2</v>
      </c>
      <c r="D3" s="4" t="s">
        <v>83</v>
      </c>
      <c r="E3" s="4" t="s">
        <v>163</v>
      </c>
      <c r="F3" s="4" t="s">
        <v>195</v>
      </c>
      <c r="G3" s="4" t="s">
        <v>227</v>
      </c>
    </row>
    <row r="4" spans="1:7" x14ac:dyDescent="0.25">
      <c r="A4" s="11">
        <v>3</v>
      </c>
      <c r="B4" s="14" t="s">
        <v>1</v>
      </c>
      <c r="C4" s="4" t="s">
        <v>67</v>
      </c>
      <c r="D4" s="4" t="s">
        <v>84</v>
      </c>
      <c r="E4" s="4" t="s">
        <v>164</v>
      </c>
      <c r="F4" s="4" t="s">
        <v>196</v>
      </c>
      <c r="G4" s="4" t="s">
        <v>228</v>
      </c>
    </row>
    <row r="5" spans="1:7" x14ac:dyDescent="0.25">
      <c r="A5" s="11">
        <v>4</v>
      </c>
      <c r="B5" s="14" t="s">
        <v>8</v>
      </c>
      <c r="C5" s="4" t="s">
        <v>68</v>
      </c>
      <c r="D5" s="4" t="s">
        <v>85</v>
      </c>
      <c r="E5" s="4" t="s">
        <v>165</v>
      </c>
      <c r="F5" s="4" t="s">
        <v>197</v>
      </c>
      <c r="G5" s="4" t="s">
        <v>229</v>
      </c>
    </row>
    <row r="6" spans="1:7" x14ac:dyDescent="0.25">
      <c r="A6" s="11">
        <v>5</v>
      </c>
      <c r="B6" s="14" t="s">
        <v>0</v>
      </c>
      <c r="C6" s="4" t="s">
        <v>69</v>
      </c>
      <c r="D6" s="4" t="s">
        <v>86</v>
      </c>
      <c r="E6" s="4" t="s">
        <v>166</v>
      </c>
      <c r="F6" s="4" t="s">
        <v>198</v>
      </c>
      <c r="G6" s="4" t="s">
        <v>230</v>
      </c>
    </row>
    <row r="7" spans="1:7" x14ac:dyDescent="0.25">
      <c r="A7" s="11">
        <v>6</v>
      </c>
      <c r="B7" s="14" t="s">
        <v>25</v>
      </c>
      <c r="C7" s="4" t="s">
        <v>18</v>
      </c>
      <c r="D7" s="4" t="s">
        <v>74</v>
      </c>
      <c r="E7" s="4" t="s">
        <v>167</v>
      </c>
      <c r="F7" s="4" t="s">
        <v>199</v>
      </c>
      <c r="G7" s="4" t="s">
        <v>231</v>
      </c>
    </row>
    <row r="8" spans="1:7" x14ac:dyDescent="0.25">
      <c r="A8" s="11">
        <v>7</v>
      </c>
      <c r="B8" s="14" t="s">
        <v>32</v>
      </c>
      <c r="C8" s="4" t="s">
        <v>19</v>
      </c>
      <c r="D8" s="4" t="s">
        <v>75</v>
      </c>
      <c r="E8" s="4" t="s">
        <v>168</v>
      </c>
      <c r="F8" s="4" t="s">
        <v>200</v>
      </c>
      <c r="G8" s="4" t="s">
        <v>232</v>
      </c>
    </row>
    <row r="9" spans="1:7" ht="31.5" x14ac:dyDescent="0.25">
      <c r="A9" s="11">
        <v>8</v>
      </c>
      <c r="B9" s="14" t="s">
        <v>15</v>
      </c>
      <c r="C9" s="4" t="s">
        <v>92</v>
      </c>
      <c r="D9" s="4" t="s">
        <v>88</v>
      </c>
      <c r="E9" s="4" t="s">
        <v>169</v>
      </c>
      <c r="F9" s="4" t="s">
        <v>201</v>
      </c>
      <c r="G9" s="4" t="s">
        <v>233</v>
      </c>
    </row>
    <row r="10" spans="1:7" x14ac:dyDescent="0.25">
      <c r="A10" s="11">
        <v>8</v>
      </c>
      <c r="B10" s="14" t="s">
        <v>16</v>
      </c>
      <c r="C10" s="4" t="s">
        <v>91</v>
      </c>
      <c r="D10" s="4" t="s">
        <v>87</v>
      </c>
      <c r="E10" s="4" t="s">
        <v>170</v>
      </c>
      <c r="F10" s="4" t="s">
        <v>202</v>
      </c>
      <c r="G10" s="4" t="s">
        <v>234</v>
      </c>
    </row>
    <row r="11" spans="1:7" x14ac:dyDescent="0.25">
      <c r="A11" s="11">
        <v>10</v>
      </c>
      <c r="B11" s="14" t="s">
        <v>17</v>
      </c>
      <c r="C11" s="4" t="s">
        <v>93</v>
      </c>
      <c r="D11" s="4" t="s">
        <v>89</v>
      </c>
      <c r="E11" s="4" t="s">
        <v>171</v>
      </c>
      <c r="F11" s="4" t="s">
        <v>203</v>
      </c>
      <c r="G11" s="4" t="s">
        <v>235</v>
      </c>
    </row>
    <row r="12" spans="1:7" ht="31.5" x14ac:dyDescent="0.25">
      <c r="A12" s="11">
        <v>11</v>
      </c>
      <c r="B12" s="15" t="s">
        <v>16</v>
      </c>
      <c r="C12" s="4" t="s">
        <v>70</v>
      </c>
      <c r="D12" s="4" t="s">
        <v>90</v>
      </c>
      <c r="E12" s="4" t="s">
        <v>172</v>
      </c>
      <c r="F12" s="4" t="s">
        <v>204</v>
      </c>
      <c r="G12" s="4" t="s">
        <v>236</v>
      </c>
    </row>
    <row r="13" spans="1:7" x14ac:dyDescent="0.25">
      <c r="A13" s="11">
        <v>12</v>
      </c>
      <c r="B13" s="14" t="s">
        <v>24</v>
      </c>
      <c r="C13" s="4" t="s">
        <v>94</v>
      </c>
      <c r="D13" s="4" t="s">
        <v>76</v>
      </c>
      <c r="E13" s="4" t="s">
        <v>173</v>
      </c>
      <c r="F13" s="4" t="s">
        <v>205</v>
      </c>
      <c r="G13" s="4" t="s">
        <v>237</v>
      </c>
    </row>
    <row r="14" spans="1:7" x14ac:dyDescent="0.25">
      <c r="A14" s="11">
        <v>13</v>
      </c>
      <c r="B14" s="14" t="s">
        <v>23</v>
      </c>
      <c r="C14" s="4" t="s">
        <v>95</v>
      </c>
      <c r="D14" s="4" t="s">
        <v>98</v>
      </c>
      <c r="E14" s="4" t="s">
        <v>174</v>
      </c>
      <c r="F14" s="4" t="s">
        <v>206</v>
      </c>
      <c r="G14" s="4" t="s">
        <v>238</v>
      </c>
    </row>
    <row r="15" spans="1:7" x14ac:dyDescent="0.25">
      <c r="A15" s="11">
        <v>14</v>
      </c>
      <c r="B15" s="14" t="s">
        <v>39</v>
      </c>
      <c r="C15" s="4" t="s">
        <v>96</v>
      </c>
      <c r="D15" s="4" t="s">
        <v>97</v>
      </c>
      <c r="E15" s="4" t="s">
        <v>175</v>
      </c>
      <c r="F15" s="4" t="s">
        <v>207</v>
      </c>
      <c r="G15" s="4" t="s">
        <v>239</v>
      </c>
    </row>
    <row r="16" spans="1:7" x14ac:dyDescent="0.25">
      <c r="A16" s="11">
        <v>15</v>
      </c>
      <c r="B16" s="14" t="s">
        <v>27</v>
      </c>
      <c r="C16" s="4" t="s">
        <v>13</v>
      </c>
      <c r="D16" s="4" t="s">
        <v>77</v>
      </c>
      <c r="E16" s="4" t="s">
        <v>176</v>
      </c>
      <c r="F16" s="4" t="s">
        <v>208</v>
      </c>
      <c r="G16" s="4" t="s">
        <v>240</v>
      </c>
    </row>
    <row r="17" spans="1:7" ht="31.5" x14ac:dyDescent="0.25">
      <c r="A17" s="11">
        <v>15</v>
      </c>
      <c r="B17" s="14" t="s">
        <v>36</v>
      </c>
      <c r="C17" s="4" t="s">
        <v>99</v>
      </c>
      <c r="D17" s="4" t="s">
        <v>100</v>
      </c>
      <c r="E17" s="4" t="s">
        <v>177</v>
      </c>
      <c r="F17" s="4" t="s">
        <v>209</v>
      </c>
      <c r="G17" s="4" t="s">
        <v>241</v>
      </c>
    </row>
    <row r="18" spans="1:7" x14ac:dyDescent="0.25">
      <c r="A18" s="11">
        <v>16</v>
      </c>
      <c r="B18" s="14" t="s">
        <v>34</v>
      </c>
      <c r="C18" s="4" t="s">
        <v>5</v>
      </c>
      <c r="D18" s="4" t="s">
        <v>101</v>
      </c>
      <c r="E18" s="4" t="s">
        <v>178</v>
      </c>
      <c r="F18" s="4" t="s">
        <v>210</v>
      </c>
      <c r="G18" s="4" t="s">
        <v>242</v>
      </c>
    </row>
    <row r="19" spans="1:7" x14ac:dyDescent="0.25">
      <c r="A19" s="11">
        <v>17</v>
      </c>
      <c r="B19" s="16" t="s">
        <v>35</v>
      </c>
      <c r="C19" s="4" t="s">
        <v>9</v>
      </c>
      <c r="D19" s="4" t="s">
        <v>102</v>
      </c>
      <c r="E19" s="4" t="s">
        <v>179</v>
      </c>
      <c r="F19" s="4" t="s">
        <v>211</v>
      </c>
      <c r="G19" s="4" t="s">
        <v>243</v>
      </c>
    </row>
    <row r="20" spans="1:7" x14ac:dyDescent="0.25">
      <c r="A20" s="11">
        <v>18</v>
      </c>
      <c r="B20" s="14" t="s">
        <v>7</v>
      </c>
      <c r="C20" s="4" t="s">
        <v>12</v>
      </c>
      <c r="D20" s="4" t="s">
        <v>103</v>
      </c>
      <c r="E20" s="4" t="s">
        <v>180</v>
      </c>
      <c r="F20" s="4" t="s">
        <v>212</v>
      </c>
      <c r="G20" s="4" t="s">
        <v>244</v>
      </c>
    </row>
    <row r="21" spans="1:7" x14ac:dyDescent="0.25">
      <c r="A21" s="11">
        <v>19</v>
      </c>
      <c r="B21" s="14" t="s">
        <v>22</v>
      </c>
      <c r="C21" s="4" t="s">
        <v>71</v>
      </c>
      <c r="D21" s="4" t="s">
        <v>78</v>
      </c>
      <c r="E21" s="4" t="s">
        <v>181</v>
      </c>
      <c r="F21" s="4" t="s">
        <v>213</v>
      </c>
      <c r="G21" s="4" t="s">
        <v>245</v>
      </c>
    </row>
    <row r="22" spans="1:7" x14ac:dyDescent="0.25">
      <c r="A22" s="11">
        <v>20</v>
      </c>
      <c r="B22" s="14" t="s">
        <v>21</v>
      </c>
      <c r="C22" s="4" t="s">
        <v>20</v>
      </c>
      <c r="D22" s="4" t="s">
        <v>79</v>
      </c>
      <c r="E22" s="4" t="s">
        <v>182</v>
      </c>
      <c r="F22" s="4" t="s">
        <v>214</v>
      </c>
      <c r="G22" s="4" t="s">
        <v>246</v>
      </c>
    </row>
    <row r="23" spans="1:7" x14ac:dyDescent="0.25">
      <c r="A23" s="11">
        <v>21</v>
      </c>
      <c r="B23" s="14" t="s">
        <v>28</v>
      </c>
      <c r="C23" s="4" t="s">
        <v>11</v>
      </c>
      <c r="D23" s="4" t="s">
        <v>80</v>
      </c>
      <c r="E23" s="4" t="s">
        <v>183</v>
      </c>
      <c r="F23" s="4" t="s">
        <v>215</v>
      </c>
      <c r="G23" s="4" t="s">
        <v>247</v>
      </c>
    </row>
    <row r="24" spans="1:7" x14ac:dyDescent="0.25">
      <c r="A24" s="11">
        <v>22</v>
      </c>
      <c r="B24" s="16" t="s">
        <v>26</v>
      </c>
      <c r="C24" s="4" t="s">
        <v>104</v>
      </c>
      <c r="D24" s="4" t="s">
        <v>105</v>
      </c>
      <c r="E24" s="4" t="s">
        <v>184</v>
      </c>
      <c r="F24" s="4" t="s">
        <v>216</v>
      </c>
      <c r="G24" s="4" t="s">
        <v>248</v>
      </c>
    </row>
    <row r="25" spans="1:7" x14ac:dyDescent="0.25">
      <c r="A25" s="11">
        <v>23</v>
      </c>
      <c r="B25" s="14" t="s">
        <v>14</v>
      </c>
      <c r="C25" s="4" t="s">
        <v>10</v>
      </c>
      <c r="D25" s="4" t="s">
        <v>81</v>
      </c>
      <c r="E25" s="4" t="s">
        <v>185</v>
      </c>
      <c r="F25" s="4" t="s">
        <v>217</v>
      </c>
      <c r="G25" s="4" t="s">
        <v>249</v>
      </c>
    </row>
    <row r="26" spans="1:7" x14ac:dyDescent="0.25">
      <c r="A26" s="11">
        <v>24</v>
      </c>
      <c r="B26" s="14" t="s">
        <v>42</v>
      </c>
      <c r="C26" s="4" t="s">
        <v>109</v>
      </c>
      <c r="D26" s="4" t="s">
        <v>108</v>
      </c>
      <c r="E26" s="4" t="s">
        <v>186</v>
      </c>
      <c r="F26" s="4" t="s">
        <v>218</v>
      </c>
      <c r="G26" s="4" t="s">
        <v>250</v>
      </c>
    </row>
    <row r="27" spans="1:7" ht="31.5" x14ac:dyDescent="0.25">
      <c r="A27" s="11">
        <v>25</v>
      </c>
      <c r="B27" s="15" t="s">
        <v>31</v>
      </c>
      <c r="C27" s="4" t="s">
        <v>110</v>
      </c>
      <c r="D27" s="4" t="s">
        <v>111</v>
      </c>
      <c r="E27" s="4" t="s">
        <v>187</v>
      </c>
      <c r="F27" s="4" t="s">
        <v>219</v>
      </c>
      <c r="G27" s="4" t="s">
        <v>251</v>
      </c>
    </row>
    <row r="28" spans="1:7" x14ac:dyDescent="0.25">
      <c r="A28" s="11">
        <v>26</v>
      </c>
      <c r="B28" s="14" t="s">
        <v>30</v>
      </c>
      <c r="C28" s="4" t="s">
        <v>29</v>
      </c>
      <c r="D28" s="4" t="s">
        <v>82</v>
      </c>
      <c r="E28" s="4" t="s">
        <v>188</v>
      </c>
      <c r="F28" s="4" t="s">
        <v>220</v>
      </c>
      <c r="G28" s="4" t="s">
        <v>252</v>
      </c>
    </row>
    <row r="29" spans="1:7" x14ac:dyDescent="0.25">
      <c r="A29" s="11">
        <v>27</v>
      </c>
      <c r="B29" s="14" t="s">
        <v>40</v>
      </c>
      <c r="C29" s="4" t="s">
        <v>41</v>
      </c>
      <c r="D29" s="4" t="s">
        <v>112</v>
      </c>
      <c r="E29" s="4" t="s">
        <v>189</v>
      </c>
      <c r="F29" s="4" t="s">
        <v>221</v>
      </c>
      <c r="G29" s="4" t="s">
        <v>253</v>
      </c>
    </row>
    <row r="30" spans="1:7" x14ac:dyDescent="0.25">
      <c r="A30" s="11">
        <v>28</v>
      </c>
      <c r="B30" s="14" t="s">
        <v>33</v>
      </c>
      <c r="C30" s="4" t="s">
        <v>106</v>
      </c>
      <c r="D30" s="4" t="s">
        <v>113</v>
      </c>
      <c r="E30" s="4" t="s">
        <v>190</v>
      </c>
      <c r="F30" s="4" t="s">
        <v>222</v>
      </c>
      <c r="G30" s="4" t="s">
        <v>254</v>
      </c>
    </row>
    <row r="31" spans="1:7" ht="31.5" x14ac:dyDescent="0.25">
      <c r="A31" s="11">
        <v>29</v>
      </c>
      <c r="B31" s="14" t="s">
        <v>38</v>
      </c>
      <c r="C31" s="4" t="s">
        <v>107</v>
      </c>
      <c r="D31" s="4" t="s">
        <v>114</v>
      </c>
      <c r="E31" s="4" t="s">
        <v>191</v>
      </c>
      <c r="F31" s="4" t="s">
        <v>223</v>
      </c>
      <c r="G31" s="4" t="s">
        <v>255</v>
      </c>
    </row>
    <row r="32" spans="1:7" x14ac:dyDescent="0.25">
      <c r="A32" s="11">
        <v>30</v>
      </c>
      <c r="B32" s="14" t="s">
        <v>37</v>
      </c>
      <c r="C32" s="4" t="s">
        <v>43</v>
      </c>
      <c r="D32" s="4" t="s">
        <v>115</v>
      </c>
      <c r="E32" s="4" t="s">
        <v>192</v>
      </c>
      <c r="F32" s="4" t="s">
        <v>224</v>
      </c>
      <c r="G32" s="4" t="s">
        <v>256</v>
      </c>
    </row>
  </sheetData>
  <sortState ref="A2:D34">
    <sortCondition ref="A2:A34"/>
    <sortCondition ref="D2:D34"/>
    <sortCondition ref="B2:B34"/>
  </sortState>
  <pageMargins left="0.7" right="0.7" top="0.78740157499999996" bottom="0.78740157499999996" header="0.3" footer="0.3"/>
  <pageSetup paperSize="9" scale="51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9E04FB-D955-47AD-9D13-2B51FC877A78}">
  <sheetPr>
    <pageSetUpPr fitToPage="1"/>
  </sheetPr>
  <dimension ref="B2:B40"/>
  <sheetViews>
    <sheetView zoomScale="90" zoomScaleNormal="90" workbookViewId="0">
      <selection activeCell="G75" sqref="G75"/>
    </sheetView>
  </sheetViews>
  <sheetFormatPr baseColWidth="10" defaultRowHeight="15" x14ac:dyDescent="0.25"/>
  <cols>
    <col min="1" max="16384" width="11.42578125" style="36"/>
  </cols>
  <sheetData>
    <row r="2" spans="2:2" ht="15.75" x14ac:dyDescent="0.25">
      <c r="B2" s="37" t="s">
        <v>258</v>
      </c>
    </row>
    <row r="40" spans="2:2" ht="15.75" x14ac:dyDescent="0.25">
      <c r="B40" s="37"/>
    </row>
  </sheetData>
  <pageMargins left="0.7" right="0.7" top="0.78740157499999996" bottom="0.78740157499999996" header="0.3" footer="0.3"/>
  <pageSetup paperSize="9" fitToHeight="0" orientation="landscape" r:id="rId1"/>
  <rowBreaks count="1" manualBreakCount="1">
    <brk id="33" max="10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4461FC-3082-4EC7-8A38-FE1340DC3706}">
  <dimension ref="B2"/>
  <sheetViews>
    <sheetView zoomScale="80" zoomScaleNormal="80" workbookViewId="0">
      <selection activeCell="F65" sqref="F65"/>
    </sheetView>
  </sheetViews>
  <sheetFormatPr baseColWidth="10" defaultRowHeight="15" x14ac:dyDescent="0.25"/>
  <sheetData>
    <row r="2" spans="2:2" ht="15.75" x14ac:dyDescent="0.25">
      <c r="B2" s="12" t="s">
        <v>260</v>
      </c>
    </row>
  </sheetData>
  <pageMargins left="0.70866141732283472" right="0.70866141732283472" top="0.78740157480314965" bottom="0.78740157480314965" header="0.31496062992125984" footer="0.31496062992125984"/>
  <pageSetup paperSize="9" scale="58" fitToHeight="3" orientation="portrait" r:id="rId1"/>
  <rowBreaks count="1" manualBreakCount="1">
    <brk id="78" max="12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F3C2F-E074-4368-9DCB-E726A9156083}">
  <sheetPr>
    <pageSetUpPr fitToPage="1"/>
  </sheetPr>
  <dimension ref="B2"/>
  <sheetViews>
    <sheetView zoomScale="90" zoomScaleNormal="90" workbookViewId="0">
      <selection activeCell="R28" sqref="R28"/>
    </sheetView>
  </sheetViews>
  <sheetFormatPr baseColWidth="10" defaultRowHeight="15" x14ac:dyDescent="0.25"/>
  <sheetData>
    <row r="2" spans="2:2" ht="15.75" x14ac:dyDescent="0.25">
      <c r="B2" s="12" t="s">
        <v>259</v>
      </c>
    </row>
  </sheetData>
  <pageMargins left="0.7" right="0.7" top="0.78740157499999996" bottom="0.78740157499999996" header="0.3" footer="0.3"/>
  <pageSetup paperSize="9" scale="63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52DF9-F443-43DC-9667-4C2A9CADA37D}">
  <sheetPr>
    <pageSetUpPr fitToPage="1"/>
  </sheetPr>
  <dimension ref="A2:F12"/>
  <sheetViews>
    <sheetView zoomScale="80" zoomScaleNormal="80" workbookViewId="0">
      <selection activeCell="D7" sqref="D7"/>
    </sheetView>
  </sheetViews>
  <sheetFormatPr baseColWidth="10" defaultRowHeight="15" x14ac:dyDescent="0.25"/>
  <cols>
    <col min="1" max="2" width="42.7109375" style="34" customWidth="1"/>
    <col min="3" max="4" width="12.7109375" customWidth="1"/>
    <col min="5" max="5" width="2.7109375" customWidth="1"/>
    <col min="6" max="6" width="12.7109375" customWidth="1"/>
  </cols>
  <sheetData>
    <row r="2" spans="1:6" ht="15.75" x14ac:dyDescent="0.25">
      <c r="A2" s="12" t="s">
        <v>133</v>
      </c>
      <c r="B2" s="12"/>
      <c r="C2" s="1"/>
      <c r="D2" s="18"/>
      <c r="E2" s="18"/>
      <c r="F2" s="2"/>
    </row>
    <row r="3" spans="1:6" ht="15.75" x14ac:dyDescent="0.25">
      <c r="A3" s="10"/>
      <c r="B3" s="10"/>
      <c r="C3" s="2"/>
      <c r="D3" s="18" t="s">
        <v>48</v>
      </c>
      <c r="E3" s="18"/>
      <c r="F3" s="18" t="s">
        <v>49</v>
      </c>
    </row>
    <row r="4" spans="1:6" ht="15.75" x14ac:dyDescent="0.25">
      <c r="A4" s="11" t="s">
        <v>51</v>
      </c>
      <c r="B4" s="11" t="s">
        <v>130</v>
      </c>
      <c r="C4" s="7" t="s">
        <v>6</v>
      </c>
      <c r="D4" s="20">
        <v>400</v>
      </c>
      <c r="E4" s="18"/>
      <c r="F4" s="21">
        <f>(D4/25.4)</f>
        <v>15.748031496062993</v>
      </c>
    </row>
    <row r="5" spans="1:6" ht="15.75" x14ac:dyDescent="0.25">
      <c r="A5" s="11" t="s">
        <v>52</v>
      </c>
      <c r="B5" s="11" t="s">
        <v>131</v>
      </c>
      <c r="C5" s="7" t="s">
        <v>3</v>
      </c>
      <c r="D5" s="20">
        <v>110</v>
      </c>
      <c r="E5" s="18"/>
      <c r="F5" s="21">
        <f>(D5/25.4)</f>
        <v>4.3307086614173231</v>
      </c>
    </row>
    <row r="6" spans="1:6" ht="15.75" x14ac:dyDescent="0.25">
      <c r="A6" s="11" t="s">
        <v>53</v>
      </c>
      <c r="B6" s="11" t="s">
        <v>121</v>
      </c>
      <c r="C6" s="7" t="s">
        <v>1</v>
      </c>
      <c r="D6" s="20">
        <v>110</v>
      </c>
      <c r="E6" s="18"/>
      <c r="F6" s="21">
        <f>(D6/25.4)</f>
        <v>4.3307086614173231</v>
      </c>
    </row>
    <row r="7" spans="1:6" ht="15.75" x14ac:dyDescent="0.25">
      <c r="A7" s="10"/>
      <c r="B7" s="10"/>
      <c r="C7" s="2"/>
      <c r="D7" s="18"/>
      <c r="E7" s="18"/>
      <c r="F7" s="2"/>
    </row>
    <row r="8" spans="1:6" ht="15.75" x14ac:dyDescent="0.25">
      <c r="A8" s="11" t="s">
        <v>54</v>
      </c>
      <c r="B8" s="11" t="s">
        <v>123</v>
      </c>
      <c r="C8" s="7" t="s">
        <v>7</v>
      </c>
      <c r="D8" s="25">
        <f>(((D5*2)+(D6*2))/2)+15</f>
        <v>235</v>
      </c>
      <c r="E8" s="18"/>
      <c r="F8" s="21">
        <f>(D8/25.4)</f>
        <v>9.2519685039370092</v>
      </c>
    </row>
    <row r="9" spans="1:6" ht="15.75" x14ac:dyDescent="0.25">
      <c r="A9" s="11" t="s">
        <v>57</v>
      </c>
      <c r="B9" s="4" t="s">
        <v>124</v>
      </c>
      <c r="C9" s="7" t="s">
        <v>34</v>
      </c>
      <c r="D9" s="25">
        <f>D4+130</f>
        <v>530</v>
      </c>
      <c r="E9" s="18"/>
      <c r="F9" s="21">
        <f t="shared" ref="F9:F10" si="0">(D9/25.4)</f>
        <v>20.866141732283467</v>
      </c>
    </row>
    <row r="10" spans="1:6" ht="15.75" x14ac:dyDescent="0.25">
      <c r="A10" s="11" t="s">
        <v>4</v>
      </c>
      <c r="B10" s="11" t="s">
        <v>125</v>
      </c>
      <c r="C10" s="7" t="s">
        <v>22</v>
      </c>
      <c r="D10" s="25">
        <f>(D6/2)-5</f>
        <v>50</v>
      </c>
      <c r="E10" s="18"/>
      <c r="F10" s="21">
        <f t="shared" si="0"/>
        <v>1.9685039370078741</v>
      </c>
    </row>
    <row r="11" spans="1:6" ht="15.75" x14ac:dyDescent="0.25">
      <c r="A11" s="31" t="s">
        <v>46</v>
      </c>
      <c r="B11" s="11" t="s">
        <v>126</v>
      </c>
      <c r="C11" s="7" t="s">
        <v>35</v>
      </c>
      <c r="D11" s="25">
        <f>D9+30</f>
        <v>560</v>
      </c>
      <c r="E11" s="19"/>
      <c r="F11" s="21">
        <f>(D11/25.4)</f>
        <v>22.047244094488189</v>
      </c>
    </row>
    <row r="12" spans="1:6" ht="15.75" x14ac:dyDescent="0.25">
      <c r="A12" s="31" t="s">
        <v>47</v>
      </c>
      <c r="B12" s="31" t="s">
        <v>127</v>
      </c>
      <c r="C12" s="8" t="s">
        <v>38</v>
      </c>
      <c r="D12" s="25">
        <f>IF((D5&lt;127),D5,127)</f>
        <v>110</v>
      </c>
      <c r="E12" s="19"/>
      <c r="F12" s="21">
        <f>(D12/25.4)</f>
        <v>4.3307086614173231</v>
      </c>
    </row>
  </sheetData>
  <conditionalFormatting sqref="D5">
    <cfRule type="cellIs" dxfId="18" priority="1" operator="greaterThan">
      <formula>260</formula>
    </cfRule>
    <cfRule type="cellIs" dxfId="17" priority="3" operator="greaterThan">
      <formula>260</formula>
    </cfRule>
  </conditionalFormatting>
  <conditionalFormatting sqref="D4">
    <cfRule type="cellIs" dxfId="16" priority="2" operator="greaterThan">
      <formula>400</formula>
    </cfRule>
  </conditionalFormatting>
  <pageMargins left="0.7" right="0.7" top="0.78740157499999996" bottom="0.78740157499999996" header="0.3" footer="0.3"/>
  <pageSetup paperSize="9" scale="69" orientation="portrait" r:id="rId1"/>
  <colBreaks count="1" manualBreakCount="1">
    <brk id="17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149AD-1103-46AC-A8D3-29796DF77F68}">
  <sheetPr>
    <pageSetUpPr fitToPage="1"/>
  </sheetPr>
  <dimension ref="A2:F12"/>
  <sheetViews>
    <sheetView zoomScale="80" zoomScaleNormal="80" workbookViewId="0">
      <selection activeCell="D5" sqref="D5"/>
    </sheetView>
  </sheetViews>
  <sheetFormatPr baseColWidth="10" defaultRowHeight="15" x14ac:dyDescent="0.25"/>
  <cols>
    <col min="1" max="2" width="42.7109375" style="34" customWidth="1"/>
    <col min="3" max="4" width="12.7109375" customWidth="1"/>
    <col min="5" max="5" width="2.7109375" customWidth="1"/>
    <col min="6" max="6" width="12.7109375" customWidth="1"/>
  </cols>
  <sheetData>
    <row r="2" spans="1:6" ht="15.75" x14ac:dyDescent="0.25">
      <c r="A2" s="12" t="s">
        <v>132</v>
      </c>
      <c r="B2" s="12"/>
      <c r="C2" s="1"/>
      <c r="D2" s="18"/>
      <c r="E2" s="18"/>
      <c r="F2" s="2"/>
    </row>
    <row r="3" spans="1:6" ht="15.75" x14ac:dyDescent="0.25">
      <c r="A3" s="10"/>
      <c r="B3" s="10"/>
      <c r="C3" s="2"/>
      <c r="D3" s="18" t="s">
        <v>48</v>
      </c>
      <c r="E3" s="18"/>
      <c r="F3" s="18" t="s">
        <v>49</v>
      </c>
    </row>
    <row r="4" spans="1:6" ht="15.75" x14ac:dyDescent="0.25">
      <c r="A4" s="11" t="s">
        <v>51</v>
      </c>
      <c r="B4" s="11" t="s">
        <v>130</v>
      </c>
      <c r="C4" s="7" t="s">
        <v>6</v>
      </c>
      <c r="D4" s="20">
        <v>380</v>
      </c>
      <c r="E4" s="18"/>
      <c r="F4" s="21">
        <f>(D4/25.4)</f>
        <v>14.960629921259843</v>
      </c>
    </row>
    <row r="5" spans="1:6" ht="15.75" x14ac:dyDescent="0.25">
      <c r="A5" s="11" t="s">
        <v>52</v>
      </c>
      <c r="B5" s="11" t="s">
        <v>131</v>
      </c>
      <c r="C5" s="7" t="s">
        <v>3</v>
      </c>
      <c r="D5" s="20">
        <v>120</v>
      </c>
      <c r="E5" s="18"/>
      <c r="F5" s="21">
        <f>(D5/25.4)</f>
        <v>4.7244094488188981</v>
      </c>
    </row>
    <row r="6" spans="1:6" ht="15.75" x14ac:dyDescent="0.25">
      <c r="A6" s="11" t="s">
        <v>53</v>
      </c>
      <c r="B6" s="11" t="s">
        <v>121</v>
      </c>
      <c r="C6" s="7" t="s">
        <v>1</v>
      </c>
      <c r="D6" s="20">
        <v>80</v>
      </c>
      <c r="E6" s="18"/>
      <c r="F6" s="21">
        <f>(D6/25.4)</f>
        <v>3.1496062992125986</v>
      </c>
    </row>
    <row r="7" spans="1:6" ht="15.75" x14ac:dyDescent="0.25">
      <c r="A7" s="10"/>
      <c r="B7" s="10"/>
      <c r="C7" s="2"/>
      <c r="D7" s="18"/>
      <c r="E7" s="18"/>
      <c r="F7" s="2"/>
    </row>
    <row r="8" spans="1:6" ht="15.75" x14ac:dyDescent="0.25">
      <c r="A8" s="11" t="s">
        <v>54</v>
      </c>
      <c r="B8" s="11" t="s">
        <v>123</v>
      </c>
      <c r="C8" s="7" t="s">
        <v>7</v>
      </c>
      <c r="D8" s="25">
        <f>(((D5*2)+(D6*2))/2)+25</f>
        <v>225</v>
      </c>
      <c r="E8" s="18"/>
      <c r="F8" s="21">
        <f>(D8/25.4)</f>
        <v>8.8582677165354333</v>
      </c>
    </row>
    <row r="9" spans="1:6" ht="15.75" x14ac:dyDescent="0.25">
      <c r="A9" s="11" t="s">
        <v>50</v>
      </c>
      <c r="B9" s="4" t="s">
        <v>124</v>
      </c>
      <c r="C9" s="7" t="s">
        <v>34</v>
      </c>
      <c r="D9" s="25">
        <f>D4+130</f>
        <v>510</v>
      </c>
      <c r="E9" s="18"/>
      <c r="F9" s="21">
        <f t="shared" ref="F9:F10" si="0">(D9/25.4)</f>
        <v>20.078740157480315</v>
      </c>
    </row>
    <row r="10" spans="1:6" ht="15.75" x14ac:dyDescent="0.25">
      <c r="A10" s="11" t="s">
        <v>45</v>
      </c>
      <c r="B10" s="11" t="s">
        <v>125</v>
      </c>
      <c r="C10" s="7" t="s">
        <v>22</v>
      </c>
      <c r="D10" s="25">
        <f>(D6/2)-5</f>
        <v>35</v>
      </c>
      <c r="E10" s="18"/>
      <c r="F10" s="21">
        <f t="shared" si="0"/>
        <v>1.3779527559055118</v>
      </c>
    </row>
    <row r="11" spans="1:6" ht="15.75" x14ac:dyDescent="0.25">
      <c r="A11" s="31" t="s">
        <v>46</v>
      </c>
      <c r="B11" s="11" t="s">
        <v>126</v>
      </c>
      <c r="C11" s="7" t="s">
        <v>35</v>
      </c>
      <c r="D11" s="25">
        <f>D9+30</f>
        <v>540</v>
      </c>
      <c r="E11" s="19"/>
      <c r="F11" s="21">
        <f>(D11/25.4)</f>
        <v>21.259842519685041</v>
      </c>
    </row>
    <row r="12" spans="1:6" ht="15.75" x14ac:dyDescent="0.25">
      <c r="A12" s="31" t="s">
        <v>128</v>
      </c>
      <c r="B12" s="31" t="s">
        <v>127</v>
      </c>
      <c r="C12" s="8" t="s">
        <v>38</v>
      </c>
      <c r="D12" s="25">
        <f>IF((D5&lt;127),D5,127)</f>
        <v>120</v>
      </c>
      <c r="E12" s="19"/>
      <c r="F12" s="21">
        <f>(D12/25.4)</f>
        <v>4.7244094488188981</v>
      </c>
    </row>
  </sheetData>
  <conditionalFormatting sqref="D5">
    <cfRule type="cellIs" dxfId="15" priority="2" operator="greaterThan">
      <formula>260</formula>
    </cfRule>
  </conditionalFormatting>
  <conditionalFormatting sqref="D4">
    <cfRule type="cellIs" dxfId="14" priority="1" operator="greaterThan">
      <formula>400</formula>
    </cfRule>
  </conditionalFormatting>
  <pageMargins left="0.7" right="0.7" top="0.78740157499999996" bottom="0.78740157499999996" header="0.3" footer="0.3"/>
  <pageSetup paperSize="9" scale="6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F43865-96F7-439B-B5C1-89641D68C4D1}">
  <sheetPr>
    <pageSetUpPr fitToPage="1"/>
  </sheetPr>
  <dimension ref="A2:I37"/>
  <sheetViews>
    <sheetView tabSelected="1" zoomScale="80" zoomScaleNormal="80" workbookViewId="0">
      <selection activeCell="O16" sqref="O16"/>
    </sheetView>
  </sheetViews>
  <sheetFormatPr baseColWidth="10" defaultRowHeight="15" x14ac:dyDescent="0.25"/>
  <cols>
    <col min="1" max="2" width="42.7109375" style="34" customWidth="1"/>
    <col min="3" max="4" width="12.7109375" customWidth="1"/>
    <col min="5" max="5" width="2.7109375" customWidth="1"/>
    <col min="6" max="6" width="12.7109375" customWidth="1"/>
  </cols>
  <sheetData>
    <row r="2" spans="1:9" ht="15.75" x14ac:dyDescent="0.25">
      <c r="A2" s="12" t="s">
        <v>118</v>
      </c>
      <c r="B2" s="12"/>
      <c r="C2" s="1"/>
      <c r="D2" s="2"/>
      <c r="E2" s="3"/>
      <c r="F2" s="2"/>
    </row>
    <row r="3" spans="1:9" ht="15.75" x14ac:dyDescent="0.25">
      <c r="A3" s="10"/>
      <c r="B3" s="10"/>
      <c r="C3" s="2"/>
      <c r="D3" s="18" t="s">
        <v>48</v>
      </c>
      <c r="E3" s="19"/>
      <c r="F3" s="18" t="s">
        <v>49</v>
      </c>
    </row>
    <row r="4" spans="1:9" ht="15.75" x14ac:dyDescent="0.25">
      <c r="A4" s="11" t="s">
        <v>56</v>
      </c>
      <c r="B4" s="11" t="s">
        <v>122</v>
      </c>
      <c r="C4" s="7" t="s">
        <v>8</v>
      </c>
      <c r="D4" s="20">
        <v>320</v>
      </c>
      <c r="E4" s="19"/>
      <c r="F4" s="21">
        <f>(D4/25.4)</f>
        <v>12.598425196850394</v>
      </c>
    </row>
    <row r="5" spans="1:9" ht="15.75" x14ac:dyDescent="0.25">
      <c r="A5" s="11" t="s">
        <v>44</v>
      </c>
      <c r="B5" s="11" t="s">
        <v>129</v>
      </c>
      <c r="C5" s="7"/>
      <c r="D5" s="26">
        <v>0</v>
      </c>
      <c r="E5" s="22"/>
      <c r="F5" s="21"/>
    </row>
    <row r="6" spans="1:9" ht="15.75" x14ac:dyDescent="0.25">
      <c r="A6" s="11" t="s">
        <v>53</v>
      </c>
      <c r="B6" s="11" t="s">
        <v>121</v>
      </c>
      <c r="C6" s="7" t="s">
        <v>1</v>
      </c>
      <c r="D6" s="20">
        <v>120</v>
      </c>
      <c r="E6" s="19"/>
      <c r="F6" s="21">
        <f>(D6/25.4)</f>
        <v>4.7244094488188981</v>
      </c>
    </row>
    <row r="7" spans="1:9" ht="15.75" x14ac:dyDescent="0.25">
      <c r="A7" s="11" t="s">
        <v>119</v>
      </c>
      <c r="B7" s="11" t="s">
        <v>120</v>
      </c>
      <c r="C7" s="7" t="s">
        <v>0</v>
      </c>
      <c r="D7" s="20">
        <v>820</v>
      </c>
      <c r="E7" s="19"/>
      <c r="F7" s="21">
        <f>(D7/25.4)</f>
        <v>32.283464566929133</v>
      </c>
    </row>
    <row r="8" spans="1:9" ht="15.75" x14ac:dyDescent="0.25">
      <c r="A8" s="10"/>
      <c r="B8" s="10"/>
      <c r="C8" s="9"/>
      <c r="D8" s="18"/>
      <c r="E8" s="19"/>
      <c r="F8" s="23"/>
    </row>
    <row r="9" spans="1:9" ht="15.75" x14ac:dyDescent="0.25">
      <c r="A9" s="11" t="s">
        <v>54</v>
      </c>
      <c r="B9" s="4" t="s">
        <v>123</v>
      </c>
      <c r="C9" s="7" t="s">
        <v>7</v>
      </c>
      <c r="D9" s="25">
        <f>ROUND(((D7/2)+25),0)</f>
        <v>435</v>
      </c>
      <c r="E9" s="24"/>
      <c r="F9" s="21">
        <f>(D9/25.4)</f>
        <v>17.125984251968504</v>
      </c>
    </row>
    <row r="10" spans="1:9" ht="15.75" x14ac:dyDescent="0.25">
      <c r="A10" s="11" t="s">
        <v>57</v>
      </c>
      <c r="B10" s="11" t="s">
        <v>124</v>
      </c>
      <c r="C10" s="7" t="s">
        <v>34</v>
      </c>
      <c r="D10" s="25">
        <f>ROUND((IF(D5=1,(D4*0.85),(D4*2)*0.85)),0)</f>
        <v>544</v>
      </c>
      <c r="E10" s="24"/>
      <c r="F10" s="21">
        <f>(D10/25.4)</f>
        <v>21.41732283464567</v>
      </c>
      <c r="I10">
        <f>((SQRT((D6*D6)+(D4*D4)))/2)+D4+30</f>
        <v>520.88007490635061</v>
      </c>
    </row>
    <row r="11" spans="1:9" ht="15.75" x14ac:dyDescent="0.25">
      <c r="A11" s="11" t="s">
        <v>4</v>
      </c>
      <c r="B11" s="11" t="s">
        <v>125</v>
      </c>
      <c r="C11" s="7" t="s">
        <v>22</v>
      </c>
      <c r="D11" s="25">
        <f>ROUND(((D4/2)-5),0)</f>
        <v>155</v>
      </c>
      <c r="E11" s="24"/>
      <c r="F11" s="21">
        <f>(D11/25.4)</f>
        <v>6.1023622047244102</v>
      </c>
    </row>
    <row r="12" spans="1:9" ht="15.75" x14ac:dyDescent="0.25">
      <c r="A12" s="31" t="s">
        <v>46</v>
      </c>
      <c r="B12" s="31" t="s">
        <v>126</v>
      </c>
      <c r="C12" s="8" t="s">
        <v>35</v>
      </c>
      <c r="D12" s="25">
        <f>D10+30</f>
        <v>574</v>
      </c>
      <c r="E12" s="19"/>
      <c r="F12" s="21">
        <f>(D12/25.4)</f>
        <v>22.598425196850396</v>
      </c>
    </row>
    <row r="13" spans="1:9" ht="15.75" x14ac:dyDescent="0.25">
      <c r="A13" s="31" t="s">
        <v>128</v>
      </c>
      <c r="B13" s="31" t="s">
        <v>127</v>
      </c>
      <c r="C13" s="8" t="s">
        <v>38</v>
      </c>
      <c r="D13" s="25">
        <f>IF((D4&lt;127),D6,127)</f>
        <v>127</v>
      </c>
      <c r="E13" s="19"/>
      <c r="F13" s="21">
        <f>(D13/25.4)</f>
        <v>5</v>
      </c>
    </row>
    <row r="14" spans="1:9" ht="15.75" x14ac:dyDescent="0.25">
      <c r="A14" s="10"/>
      <c r="B14" s="10"/>
      <c r="C14" s="2"/>
      <c r="D14" s="2"/>
      <c r="E14" s="3"/>
      <c r="F14" s="2"/>
    </row>
    <row r="37" spans="2:2" x14ac:dyDescent="0.25">
      <c r="B37"/>
    </row>
  </sheetData>
  <conditionalFormatting sqref="D4">
    <cfRule type="cellIs" dxfId="13" priority="2" operator="greaterThan">
      <formula>260</formula>
    </cfRule>
  </conditionalFormatting>
  <pageMargins left="0.7" right="0.7" top="0.78740157499999996" bottom="0.78740157499999996" header="0.3" footer="0.3"/>
  <pageSetup paperSize="9" scale="69" orientation="portrait" r:id="rId1"/>
  <colBreaks count="1" manualBreakCount="1">
    <brk id="17" max="30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610D89-ACCE-43FF-987D-AA22387F396F}">
  <sheetPr>
    <pageSetUpPr fitToPage="1"/>
  </sheetPr>
  <dimension ref="A2:F11"/>
  <sheetViews>
    <sheetView zoomScale="80" zoomScaleNormal="80" workbookViewId="0">
      <selection activeCell="D5" sqref="D5"/>
    </sheetView>
  </sheetViews>
  <sheetFormatPr baseColWidth="10" defaultRowHeight="15" x14ac:dyDescent="0.25"/>
  <cols>
    <col min="1" max="2" width="42.7109375" style="34" customWidth="1"/>
    <col min="3" max="4" width="12.7109375" customWidth="1"/>
    <col min="5" max="5" width="2.7109375" customWidth="1"/>
    <col min="6" max="6" width="12.7109375" customWidth="1"/>
  </cols>
  <sheetData>
    <row r="2" spans="1:6" ht="15.75" x14ac:dyDescent="0.25">
      <c r="A2" s="12" t="s">
        <v>134</v>
      </c>
      <c r="B2" s="12"/>
      <c r="C2" s="1"/>
      <c r="D2" s="18"/>
      <c r="E2" s="18"/>
      <c r="F2" s="18"/>
    </row>
    <row r="3" spans="1:6" ht="15.75" x14ac:dyDescent="0.25">
      <c r="A3" s="10"/>
      <c r="B3" s="10"/>
      <c r="C3" s="2"/>
      <c r="D3" s="18" t="s">
        <v>48</v>
      </c>
      <c r="E3" s="18"/>
      <c r="F3" s="18" t="s">
        <v>49</v>
      </c>
    </row>
    <row r="4" spans="1:6" ht="15.75" x14ac:dyDescent="0.25">
      <c r="A4" s="11" t="s">
        <v>56</v>
      </c>
      <c r="B4" s="11" t="s">
        <v>122</v>
      </c>
      <c r="C4" s="7" t="s">
        <v>8</v>
      </c>
      <c r="D4" s="20">
        <v>150</v>
      </c>
      <c r="E4" s="18"/>
      <c r="F4" s="21">
        <f>(D4/25.4)</f>
        <v>5.9055118110236222</v>
      </c>
    </row>
    <row r="5" spans="1:6" ht="15.75" x14ac:dyDescent="0.25">
      <c r="A5" s="11" t="s">
        <v>55</v>
      </c>
      <c r="B5" s="11" t="s">
        <v>130</v>
      </c>
      <c r="C5" s="7" t="s">
        <v>6</v>
      </c>
      <c r="D5" s="20">
        <v>330</v>
      </c>
      <c r="E5" s="18"/>
      <c r="F5" s="21">
        <f>(D5/25.4)</f>
        <v>12.992125984251969</v>
      </c>
    </row>
    <row r="6" spans="1:6" ht="15.75" x14ac:dyDescent="0.25">
      <c r="A6" s="10"/>
      <c r="B6" s="10"/>
      <c r="C6" s="2"/>
      <c r="D6" s="18"/>
      <c r="E6" s="18"/>
      <c r="F6" s="2"/>
    </row>
    <row r="7" spans="1:6" ht="15.75" x14ac:dyDescent="0.25">
      <c r="A7" s="11" t="s">
        <v>54</v>
      </c>
      <c r="B7" s="4" t="s">
        <v>123</v>
      </c>
      <c r="C7" s="7" t="s">
        <v>7</v>
      </c>
      <c r="D7" s="25">
        <f>ROUND((((D4*3.14)/2)+30),0)</f>
        <v>266</v>
      </c>
      <c r="E7" s="18"/>
      <c r="F7" s="21">
        <f t="shared" ref="F7:F9" si="0">(D7/25.4)</f>
        <v>10.472440944881891</v>
      </c>
    </row>
    <row r="8" spans="1:6" ht="15.75" x14ac:dyDescent="0.25">
      <c r="A8" s="11" t="s">
        <v>57</v>
      </c>
      <c r="B8" s="11" t="s">
        <v>124</v>
      </c>
      <c r="C8" s="9" t="s">
        <v>34</v>
      </c>
      <c r="D8" s="25">
        <f>(D5+60+(D4/2))</f>
        <v>465</v>
      </c>
      <c r="E8" s="18"/>
      <c r="F8" s="21">
        <f t="shared" si="0"/>
        <v>18.30708661417323</v>
      </c>
    </row>
    <row r="9" spans="1:6" ht="15.75" x14ac:dyDescent="0.25">
      <c r="A9" s="11" t="s">
        <v>4</v>
      </c>
      <c r="B9" s="11" t="s">
        <v>125</v>
      </c>
      <c r="C9" s="7" t="s">
        <v>22</v>
      </c>
      <c r="D9" s="25">
        <f>(D4/2)-5</f>
        <v>70</v>
      </c>
      <c r="E9" s="18"/>
      <c r="F9" s="21">
        <f t="shared" si="0"/>
        <v>2.7559055118110236</v>
      </c>
    </row>
    <row r="10" spans="1:6" ht="15.75" x14ac:dyDescent="0.25">
      <c r="A10" s="31" t="s">
        <v>46</v>
      </c>
      <c r="B10" s="31" t="s">
        <v>126</v>
      </c>
      <c r="C10" s="7" t="s">
        <v>35</v>
      </c>
      <c r="D10" s="25">
        <f>D8+30</f>
        <v>495</v>
      </c>
      <c r="E10" s="19"/>
      <c r="F10" s="21">
        <f>(D10/25.4)</f>
        <v>19.488188976377955</v>
      </c>
    </row>
    <row r="11" spans="1:6" ht="15.75" x14ac:dyDescent="0.25">
      <c r="A11" s="31" t="s">
        <v>128</v>
      </c>
      <c r="B11" s="31" t="s">
        <v>127</v>
      </c>
      <c r="C11" s="7" t="s">
        <v>38</v>
      </c>
      <c r="D11" s="25">
        <f>IF((D4&lt;127),D4,127)</f>
        <v>127</v>
      </c>
      <c r="E11" s="19"/>
      <c r="F11" s="21">
        <f>(D11/25.4)</f>
        <v>5</v>
      </c>
    </row>
  </sheetData>
  <conditionalFormatting sqref="D4">
    <cfRule type="cellIs" dxfId="12" priority="2" operator="greaterThan">
      <formula>260</formula>
    </cfRule>
  </conditionalFormatting>
  <conditionalFormatting sqref="D5">
    <cfRule type="cellIs" dxfId="11" priority="1" operator="greaterThan">
      <formula>400</formula>
    </cfRule>
  </conditionalFormatting>
  <pageMargins left="0.7" right="0.7" top="0.78740157499999996" bottom="0.78740157499999996" header="0.3" footer="0.3"/>
  <pageSetup paperSize="9" scale="69" orientation="portrait" r:id="rId1"/>
  <colBreaks count="1" manualBreakCount="1">
    <brk id="17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37E2E5-FC34-4C81-A5A8-F24D40941184}">
  <sheetPr>
    <pageSetUpPr fitToPage="1"/>
  </sheetPr>
  <dimension ref="A2:F14"/>
  <sheetViews>
    <sheetView topLeftCell="A2" zoomScale="80" zoomScaleNormal="80" workbookViewId="0">
      <selection activeCell="D7" sqref="D7"/>
    </sheetView>
  </sheetViews>
  <sheetFormatPr baseColWidth="10" defaultRowHeight="15" x14ac:dyDescent="0.25"/>
  <cols>
    <col min="1" max="2" width="42.7109375" style="34" customWidth="1"/>
    <col min="3" max="4" width="12.7109375" customWidth="1"/>
    <col min="5" max="5" width="2.7109375" customWidth="1"/>
    <col min="6" max="6" width="12.7109375" customWidth="1"/>
  </cols>
  <sheetData>
    <row r="2" spans="1:6" ht="15.75" x14ac:dyDescent="0.25">
      <c r="A2" s="12" t="s">
        <v>135</v>
      </c>
      <c r="B2" s="12"/>
      <c r="C2" s="9"/>
      <c r="D2" s="18"/>
      <c r="E2" s="18"/>
      <c r="F2" s="18"/>
    </row>
    <row r="3" spans="1:6" ht="15.75" x14ac:dyDescent="0.25">
      <c r="A3" s="10"/>
      <c r="B3" s="10"/>
      <c r="C3" s="18"/>
      <c r="D3" s="18" t="s">
        <v>48</v>
      </c>
      <c r="E3" s="18"/>
      <c r="F3" s="18" t="s">
        <v>49</v>
      </c>
    </row>
    <row r="4" spans="1:6" ht="15.75" x14ac:dyDescent="0.25">
      <c r="A4" s="11" t="s">
        <v>137</v>
      </c>
      <c r="B4" s="11" t="s">
        <v>136</v>
      </c>
      <c r="C4" s="7" t="s">
        <v>8</v>
      </c>
      <c r="D4" s="20">
        <v>101</v>
      </c>
      <c r="E4" s="18"/>
      <c r="F4" s="21">
        <f>(D4/25.4)</f>
        <v>3.9763779527559056</v>
      </c>
    </row>
    <row r="5" spans="1:6" ht="15.75" x14ac:dyDescent="0.25">
      <c r="A5" s="11" t="s">
        <v>64</v>
      </c>
      <c r="B5" s="11" t="s">
        <v>138</v>
      </c>
      <c r="C5" s="7" t="s">
        <v>1</v>
      </c>
      <c r="D5" s="20">
        <v>50</v>
      </c>
      <c r="E5" s="18"/>
      <c r="F5" s="21">
        <f t="shared" ref="F5:F7" si="0">(D5/25.4)</f>
        <v>1.9685039370078741</v>
      </c>
    </row>
    <row r="6" spans="1:6" ht="15.75" x14ac:dyDescent="0.25">
      <c r="A6" s="32" t="s">
        <v>58</v>
      </c>
      <c r="B6" s="32" t="s">
        <v>139</v>
      </c>
      <c r="C6" s="9" t="s">
        <v>16</v>
      </c>
      <c r="D6" s="30">
        <v>6</v>
      </c>
      <c r="E6" s="18"/>
      <c r="F6" s="28"/>
    </row>
    <row r="7" spans="1:6" ht="15.75" x14ac:dyDescent="0.25">
      <c r="A7" s="31" t="s">
        <v>59</v>
      </c>
      <c r="B7" s="31" t="s">
        <v>140</v>
      </c>
      <c r="C7" s="7" t="s">
        <v>6</v>
      </c>
      <c r="D7" s="27">
        <f>D6*D5</f>
        <v>300</v>
      </c>
      <c r="E7" s="18"/>
      <c r="F7" s="21">
        <f t="shared" si="0"/>
        <v>11.811023622047244</v>
      </c>
    </row>
    <row r="8" spans="1:6" ht="15.75" x14ac:dyDescent="0.25">
      <c r="A8" s="10"/>
      <c r="B8" s="10"/>
      <c r="C8" s="9"/>
      <c r="D8" s="18"/>
      <c r="E8" s="18"/>
      <c r="F8" s="18"/>
    </row>
    <row r="9" spans="1:6" ht="15.75" x14ac:dyDescent="0.25">
      <c r="A9" s="11" t="s">
        <v>54</v>
      </c>
      <c r="B9" s="4" t="s">
        <v>123</v>
      </c>
      <c r="C9" s="7" t="s">
        <v>7</v>
      </c>
      <c r="D9" s="25">
        <f>ROUND((((D4*3.14)/2)+30),0)</f>
        <v>189</v>
      </c>
      <c r="E9" s="18"/>
      <c r="F9" s="21">
        <f t="shared" ref="F9:F11" si="1">(D9/25.4)</f>
        <v>7.4409448818897639</v>
      </c>
    </row>
    <row r="10" spans="1:6" ht="15.75" x14ac:dyDescent="0.25">
      <c r="A10" s="11" t="s">
        <v>57</v>
      </c>
      <c r="B10" s="11" t="s">
        <v>124</v>
      </c>
      <c r="C10" s="7" t="s">
        <v>34</v>
      </c>
      <c r="D10" s="25">
        <f>((D6*D5)+60+(D4/2))</f>
        <v>410.5</v>
      </c>
      <c r="E10" s="18"/>
      <c r="F10" s="21">
        <f t="shared" si="1"/>
        <v>16.161417322834648</v>
      </c>
    </row>
    <row r="11" spans="1:6" ht="15.75" x14ac:dyDescent="0.25">
      <c r="A11" s="11" t="s">
        <v>4</v>
      </c>
      <c r="B11" s="11" t="s">
        <v>125</v>
      </c>
      <c r="C11" s="7" t="s">
        <v>22</v>
      </c>
      <c r="D11" s="25">
        <f>(D4/2)-5</f>
        <v>45.5</v>
      </c>
      <c r="E11" s="18"/>
      <c r="F11" s="21">
        <f t="shared" si="1"/>
        <v>1.7913385826771655</v>
      </c>
    </row>
    <row r="12" spans="1:6" ht="15.75" x14ac:dyDescent="0.25">
      <c r="A12" s="31" t="s">
        <v>46</v>
      </c>
      <c r="B12" s="31" t="s">
        <v>126</v>
      </c>
      <c r="C12" s="7" t="s">
        <v>35</v>
      </c>
      <c r="D12" s="25">
        <f>D10+30</f>
        <v>440.5</v>
      </c>
      <c r="E12" s="19"/>
      <c r="F12" s="21">
        <f>(D12/25.4)</f>
        <v>17.34251968503937</v>
      </c>
    </row>
    <row r="13" spans="1:6" ht="15.75" x14ac:dyDescent="0.25">
      <c r="A13" s="31" t="s">
        <v>128</v>
      </c>
      <c r="B13" s="31" t="s">
        <v>127</v>
      </c>
      <c r="C13" s="7" t="s">
        <v>38</v>
      </c>
      <c r="D13" s="25">
        <f>IF((D4&lt;127),D4,127)</f>
        <v>101</v>
      </c>
      <c r="E13" s="19"/>
      <c r="F13" s="21">
        <f>(D13/25.4)</f>
        <v>3.9763779527559056</v>
      </c>
    </row>
    <row r="14" spans="1:6" ht="15.75" x14ac:dyDescent="0.25">
      <c r="A14" s="10"/>
      <c r="B14" s="10"/>
      <c r="C14" s="18"/>
      <c r="D14" s="18"/>
      <c r="E14" s="18"/>
      <c r="F14" s="18"/>
    </row>
  </sheetData>
  <conditionalFormatting sqref="D4">
    <cfRule type="cellIs" dxfId="10" priority="2" operator="greaterThan">
      <formula>260</formula>
    </cfRule>
  </conditionalFormatting>
  <conditionalFormatting sqref="D7">
    <cfRule type="cellIs" dxfId="9" priority="1" operator="greaterThan">
      <formula>400</formula>
    </cfRule>
  </conditionalFormatting>
  <pageMargins left="0.7" right="0.7" top="0.78740157499999996" bottom="0.78740157499999996" header="0.3" footer="0.3"/>
  <pageSetup paperSize="9" scale="69" orientation="portrait" r:id="rId1"/>
  <colBreaks count="1" manualBreakCount="1">
    <brk id="17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F18A61-B996-4807-936F-5AB1B9F48187}">
  <sheetPr>
    <pageSetUpPr fitToPage="1"/>
  </sheetPr>
  <dimension ref="A1:G18"/>
  <sheetViews>
    <sheetView zoomScale="80" zoomScaleNormal="80" workbookViewId="0">
      <selection activeCell="D9" sqref="D9"/>
    </sheetView>
  </sheetViews>
  <sheetFormatPr baseColWidth="10" defaultRowHeight="15" x14ac:dyDescent="0.25"/>
  <cols>
    <col min="1" max="2" width="42.7109375" style="34" customWidth="1"/>
    <col min="3" max="4" width="12.7109375" customWidth="1"/>
    <col min="5" max="5" width="2.7109375" customWidth="1"/>
    <col min="6" max="6" width="12.7109375" customWidth="1"/>
  </cols>
  <sheetData>
    <row r="1" spans="1:7" ht="15.75" x14ac:dyDescent="0.25">
      <c r="A1" s="10"/>
      <c r="B1" s="10"/>
      <c r="C1" s="18"/>
      <c r="D1" s="18"/>
      <c r="E1" s="18"/>
      <c r="F1" s="18"/>
    </row>
    <row r="2" spans="1:7" ht="15.75" x14ac:dyDescent="0.25">
      <c r="A2" s="12" t="s">
        <v>153</v>
      </c>
      <c r="B2" s="12"/>
      <c r="C2" s="9"/>
      <c r="D2" s="18"/>
      <c r="E2" s="18"/>
      <c r="F2" s="18"/>
      <c r="G2" s="2"/>
    </row>
    <row r="3" spans="1:7" ht="15.75" x14ac:dyDescent="0.25">
      <c r="A3" s="10"/>
      <c r="B3" s="10"/>
      <c r="C3" s="18"/>
      <c r="D3" s="18" t="s">
        <v>48</v>
      </c>
      <c r="E3" s="18"/>
      <c r="F3" s="18" t="s">
        <v>49</v>
      </c>
      <c r="G3" s="2"/>
    </row>
    <row r="4" spans="1:7" ht="15.75" x14ac:dyDescent="0.25">
      <c r="A4" s="11" t="s">
        <v>62</v>
      </c>
      <c r="B4" s="11" t="s">
        <v>141</v>
      </c>
      <c r="C4" s="7" t="s">
        <v>6</v>
      </c>
      <c r="D4" s="20">
        <v>101</v>
      </c>
      <c r="E4" s="18"/>
      <c r="F4" s="21">
        <f>(D4/25.4)</f>
        <v>3.9763779527559056</v>
      </c>
      <c r="G4" s="2"/>
    </row>
    <row r="5" spans="1:7" ht="15.75" x14ac:dyDescent="0.25">
      <c r="A5" s="11" t="s">
        <v>63</v>
      </c>
      <c r="B5" s="11" t="s">
        <v>142</v>
      </c>
      <c r="C5" s="7" t="s">
        <v>3</v>
      </c>
      <c r="D5" s="20">
        <v>101</v>
      </c>
      <c r="E5" s="18"/>
      <c r="F5" s="21">
        <f>(D5/25.4)</f>
        <v>3.9763779527559056</v>
      </c>
      <c r="G5" s="2"/>
    </row>
    <row r="6" spans="1:7" ht="15.75" x14ac:dyDescent="0.25">
      <c r="A6" s="33" t="s">
        <v>64</v>
      </c>
      <c r="B6" s="33" t="s">
        <v>138</v>
      </c>
      <c r="C6" s="29" t="s">
        <v>1</v>
      </c>
      <c r="D6" s="30">
        <v>50</v>
      </c>
      <c r="E6" s="18"/>
      <c r="F6" s="21">
        <f>(D6/25.4)</f>
        <v>1.9685039370078741</v>
      </c>
      <c r="G6" s="2"/>
    </row>
    <row r="7" spans="1:7" ht="15.75" x14ac:dyDescent="0.25">
      <c r="A7" s="11" t="s">
        <v>143</v>
      </c>
      <c r="B7" s="33" t="s">
        <v>144</v>
      </c>
      <c r="C7" s="7" t="s">
        <v>16</v>
      </c>
      <c r="D7" s="20">
        <v>2</v>
      </c>
      <c r="E7" s="19"/>
      <c r="F7" s="21"/>
      <c r="G7" s="2"/>
    </row>
    <row r="8" spans="1:7" ht="15.75" x14ac:dyDescent="0.25">
      <c r="A8" s="11" t="s">
        <v>60</v>
      </c>
      <c r="B8" s="33" t="s">
        <v>145</v>
      </c>
      <c r="C8" s="7" t="s">
        <v>15</v>
      </c>
      <c r="D8" s="20">
        <v>2</v>
      </c>
      <c r="E8" s="19"/>
      <c r="F8" s="21"/>
      <c r="G8" s="2"/>
    </row>
    <row r="9" spans="1:7" ht="15.75" x14ac:dyDescent="0.25">
      <c r="A9" s="11" t="s">
        <v>61</v>
      </c>
      <c r="B9" s="33" t="s">
        <v>146</v>
      </c>
      <c r="C9" s="7" t="s">
        <v>17</v>
      </c>
      <c r="D9" s="20">
        <v>2</v>
      </c>
      <c r="E9" s="19"/>
      <c r="F9" s="21"/>
      <c r="G9" s="2"/>
    </row>
    <row r="10" spans="1:7" ht="15.75" x14ac:dyDescent="0.25">
      <c r="A10" s="11" t="s">
        <v>147</v>
      </c>
      <c r="B10" s="33" t="s">
        <v>150</v>
      </c>
      <c r="C10" s="7"/>
      <c r="D10" s="27">
        <f>D7*D4</f>
        <v>202</v>
      </c>
      <c r="E10" s="19"/>
      <c r="F10" s="21">
        <f>(D10/25.4)</f>
        <v>7.9527559055118111</v>
      </c>
      <c r="G10" s="2"/>
    </row>
    <row r="11" spans="1:7" ht="15.75" x14ac:dyDescent="0.25">
      <c r="A11" s="11" t="s">
        <v>148</v>
      </c>
      <c r="B11" s="33" t="s">
        <v>151</v>
      </c>
      <c r="C11" s="7"/>
      <c r="D11" s="27">
        <f>D8*D5</f>
        <v>202</v>
      </c>
      <c r="E11" s="19"/>
      <c r="F11" s="21">
        <f t="shared" ref="F11:F12" si="0">(D11/25.4)</f>
        <v>7.9527559055118111</v>
      </c>
      <c r="G11" s="2"/>
    </row>
    <row r="12" spans="1:7" ht="15.75" x14ac:dyDescent="0.25">
      <c r="A12" s="11" t="s">
        <v>149</v>
      </c>
      <c r="B12" s="11" t="s">
        <v>152</v>
      </c>
      <c r="C12" s="7"/>
      <c r="D12" s="25">
        <f>D6*D9</f>
        <v>100</v>
      </c>
      <c r="E12" s="19"/>
      <c r="F12" s="21">
        <f t="shared" si="0"/>
        <v>3.9370078740157481</v>
      </c>
      <c r="G12" s="2"/>
    </row>
    <row r="13" spans="1:7" ht="15.75" x14ac:dyDescent="0.25">
      <c r="A13" s="10"/>
      <c r="B13" s="10"/>
      <c r="C13" s="9"/>
      <c r="D13" s="18"/>
      <c r="E13" s="18"/>
      <c r="F13" s="21"/>
      <c r="G13" s="2"/>
    </row>
    <row r="14" spans="1:7" ht="15.75" x14ac:dyDescent="0.25">
      <c r="A14" s="11" t="s">
        <v>54</v>
      </c>
      <c r="B14" s="4" t="s">
        <v>123</v>
      </c>
      <c r="C14" s="7" t="s">
        <v>7</v>
      </c>
      <c r="D14" s="25">
        <f>(((D5*D8*2)+(D6*D9*2))/2)+15</f>
        <v>317</v>
      </c>
      <c r="E14" s="18"/>
      <c r="F14" s="21">
        <f>(D14/25.4)</f>
        <v>12.480314960629922</v>
      </c>
      <c r="G14" s="2"/>
    </row>
    <row r="15" spans="1:7" ht="15.75" x14ac:dyDescent="0.25">
      <c r="A15" s="11" t="s">
        <v>57</v>
      </c>
      <c r="B15" s="11" t="s">
        <v>124</v>
      </c>
      <c r="C15" s="7" t="s">
        <v>34</v>
      </c>
      <c r="D15" s="25">
        <f>(D4*D7)+130</f>
        <v>332</v>
      </c>
      <c r="E15" s="18"/>
      <c r="F15" s="21">
        <f t="shared" ref="F15:F16" si="1">(D15/25.4)</f>
        <v>13.070866141732283</v>
      </c>
      <c r="G15" s="2"/>
    </row>
    <row r="16" spans="1:7" ht="15.75" x14ac:dyDescent="0.25">
      <c r="A16" s="11" t="s">
        <v>4</v>
      </c>
      <c r="B16" s="11" t="s">
        <v>125</v>
      </c>
      <c r="C16" s="7" t="s">
        <v>22</v>
      </c>
      <c r="D16" s="25">
        <f>((D6*D9)/2)-5</f>
        <v>45</v>
      </c>
      <c r="E16" s="18"/>
      <c r="F16" s="21">
        <f t="shared" si="1"/>
        <v>1.7716535433070868</v>
      </c>
      <c r="G16" s="2"/>
    </row>
    <row r="17" spans="1:7" ht="15.75" x14ac:dyDescent="0.25">
      <c r="A17" s="31" t="s">
        <v>46</v>
      </c>
      <c r="B17" s="31" t="s">
        <v>126</v>
      </c>
      <c r="C17" s="8" t="s">
        <v>35</v>
      </c>
      <c r="D17" s="25">
        <f>D15+30</f>
        <v>362</v>
      </c>
      <c r="E17" s="19"/>
      <c r="F17" s="21">
        <f>(D17/25.4)</f>
        <v>14.251968503937009</v>
      </c>
      <c r="G17" s="2"/>
    </row>
    <row r="18" spans="1:7" ht="15.75" x14ac:dyDescent="0.25">
      <c r="A18" s="31" t="s">
        <v>47</v>
      </c>
      <c r="B18" s="31" t="s">
        <v>127</v>
      </c>
      <c r="C18" s="8" t="s">
        <v>38</v>
      </c>
      <c r="D18" s="25">
        <f>IF((D5&lt;127),D5,127)</f>
        <v>101</v>
      </c>
      <c r="E18" s="19"/>
      <c r="F18" s="21">
        <f>(D18/25.4)</f>
        <v>3.9763779527559056</v>
      </c>
      <c r="G18" s="2"/>
    </row>
  </sheetData>
  <conditionalFormatting sqref="D5">
    <cfRule type="cellIs" dxfId="8" priority="5" operator="greaterThan">
      <formula>260</formula>
    </cfRule>
  </conditionalFormatting>
  <conditionalFormatting sqref="D4">
    <cfRule type="cellIs" dxfId="7" priority="4" operator="greaterThan">
      <formula>400</formula>
    </cfRule>
  </conditionalFormatting>
  <conditionalFormatting sqref="D10">
    <cfRule type="cellIs" dxfId="6" priority="3" operator="greaterThan">
      <formula>400</formula>
    </cfRule>
  </conditionalFormatting>
  <conditionalFormatting sqref="D11">
    <cfRule type="cellIs" dxfId="5" priority="1" operator="greaterThan">
      <formula>260</formula>
    </cfRule>
    <cfRule type="cellIs" dxfId="4" priority="2" operator="greaterThan">
      <formula>400</formula>
    </cfRule>
  </conditionalFormatting>
  <pageMargins left="0.7" right="0.7" top="0.78740157499999996" bottom="0.78740157499999996" header="0.3" footer="0.3"/>
  <pageSetup paperSize="9" scale="6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D62C28-B0D5-41C7-8B3A-2C57ED12D2CB}">
  <sheetPr>
    <pageSetUpPr fitToPage="1"/>
  </sheetPr>
  <dimension ref="A2:F12"/>
  <sheetViews>
    <sheetView zoomScale="80" zoomScaleNormal="80" workbookViewId="0">
      <selection activeCell="D6" sqref="D6"/>
    </sheetView>
  </sheetViews>
  <sheetFormatPr baseColWidth="10" defaultRowHeight="15" x14ac:dyDescent="0.25"/>
  <cols>
    <col min="1" max="2" width="42.7109375" style="34" customWidth="1"/>
    <col min="3" max="4" width="12.7109375" customWidth="1"/>
    <col min="5" max="5" width="2.7109375" customWidth="1"/>
    <col min="6" max="6" width="12.7109375" customWidth="1"/>
  </cols>
  <sheetData>
    <row r="2" spans="1:6" s="12" customFormat="1" ht="15.75" x14ac:dyDescent="0.25">
      <c r="A2" s="12" t="s">
        <v>154</v>
      </c>
    </row>
    <row r="3" spans="1:6" ht="15.75" x14ac:dyDescent="0.25">
      <c r="A3" s="10"/>
      <c r="B3" s="10"/>
      <c r="C3" s="18"/>
      <c r="D3" s="18" t="s">
        <v>48</v>
      </c>
      <c r="E3" s="18"/>
      <c r="F3" s="18" t="s">
        <v>49</v>
      </c>
    </row>
    <row r="4" spans="1:6" ht="15.75" x14ac:dyDescent="0.25">
      <c r="A4" s="11" t="s">
        <v>155</v>
      </c>
      <c r="B4" s="11" t="s">
        <v>158</v>
      </c>
      <c r="C4" s="7" t="s">
        <v>6</v>
      </c>
      <c r="D4" s="20">
        <v>300</v>
      </c>
      <c r="E4" s="18"/>
      <c r="F4" s="21">
        <f>(D4/25.4)</f>
        <v>11.811023622047244</v>
      </c>
    </row>
    <row r="5" spans="1:6" ht="15.75" x14ac:dyDescent="0.25">
      <c r="A5" s="11" t="s">
        <v>156</v>
      </c>
      <c r="B5" s="11" t="s">
        <v>159</v>
      </c>
      <c r="C5" s="7" t="s">
        <v>3</v>
      </c>
      <c r="D5" s="20">
        <v>100</v>
      </c>
      <c r="E5" s="18"/>
      <c r="F5" s="21">
        <f>(D5/25.4)</f>
        <v>3.9370078740157481</v>
      </c>
    </row>
    <row r="6" spans="1:6" ht="15.75" x14ac:dyDescent="0.25">
      <c r="A6" s="11" t="s">
        <v>157</v>
      </c>
      <c r="B6" s="11" t="s">
        <v>160</v>
      </c>
      <c r="C6" s="7" t="s">
        <v>1</v>
      </c>
      <c r="D6" s="20">
        <v>80</v>
      </c>
      <c r="E6" s="18"/>
      <c r="F6" s="21">
        <f>(D6/25.4)</f>
        <v>3.1496062992125986</v>
      </c>
    </row>
    <row r="7" spans="1:6" ht="15.75" x14ac:dyDescent="0.25">
      <c r="A7" s="10"/>
      <c r="B7" s="10"/>
      <c r="C7" s="9"/>
      <c r="D7" s="18"/>
      <c r="E7" s="18"/>
      <c r="F7" s="18"/>
    </row>
    <row r="8" spans="1:6" ht="15.75" x14ac:dyDescent="0.25">
      <c r="A8" s="11" t="s">
        <v>54</v>
      </c>
      <c r="B8" s="4" t="s">
        <v>123</v>
      </c>
      <c r="C8" s="7" t="s">
        <v>7</v>
      </c>
      <c r="D8" s="25">
        <f>(((D5*2)+(D6*2))/2)+15</f>
        <v>195</v>
      </c>
      <c r="E8" s="18"/>
      <c r="F8" s="21">
        <f>(D8/25.4)</f>
        <v>7.6771653543307092</v>
      </c>
    </row>
    <row r="9" spans="1:6" ht="15.75" x14ac:dyDescent="0.25">
      <c r="A9" s="11" t="s">
        <v>57</v>
      </c>
      <c r="B9" s="11" t="s">
        <v>124</v>
      </c>
      <c r="C9" s="7" t="s">
        <v>34</v>
      </c>
      <c r="D9" s="25">
        <f>INT(D4+95+(0.5*(SQRT((D6*D6)+(D5*D5)))))</f>
        <v>459</v>
      </c>
      <c r="E9" s="18"/>
      <c r="F9" s="21">
        <f t="shared" ref="F9:F10" si="0">(D9/25.4)</f>
        <v>18.070866141732285</v>
      </c>
    </row>
    <row r="10" spans="1:6" ht="15.75" x14ac:dyDescent="0.25">
      <c r="A10" s="11" t="s">
        <v>4</v>
      </c>
      <c r="B10" s="11" t="s">
        <v>125</v>
      </c>
      <c r="C10" s="7" t="s">
        <v>22</v>
      </c>
      <c r="D10" s="25">
        <f>(D6/2)-5</f>
        <v>35</v>
      </c>
      <c r="E10" s="18"/>
      <c r="F10" s="21">
        <f t="shared" si="0"/>
        <v>1.3779527559055118</v>
      </c>
    </row>
    <row r="11" spans="1:6" ht="15.75" x14ac:dyDescent="0.25">
      <c r="A11" s="31" t="s">
        <v>46</v>
      </c>
      <c r="B11" s="31" t="s">
        <v>126</v>
      </c>
      <c r="C11" s="8" t="s">
        <v>35</v>
      </c>
      <c r="D11" s="25">
        <f>D9+30</f>
        <v>489</v>
      </c>
      <c r="E11" s="19"/>
      <c r="F11" s="21">
        <f>(D11/25.4)</f>
        <v>19.251968503937007</v>
      </c>
    </row>
    <row r="12" spans="1:6" ht="15.75" x14ac:dyDescent="0.25">
      <c r="A12" s="31" t="s">
        <v>47</v>
      </c>
      <c r="B12" s="31" t="s">
        <v>127</v>
      </c>
      <c r="C12" s="8" t="s">
        <v>38</v>
      </c>
      <c r="D12" s="25">
        <f>IF((D5&lt;127),D5,127)</f>
        <v>100</v>
      </c>
      <c r="E12" s="19"/>
      <c r="F12" s="21">
        <f>(D12/25.4)</f>
        <v>3.9370078740157481</v>
      </c>
    </row>
  </sheetData>
  <conditionalFormatting sqref="D4">
    <cfRule type="cellIs" dxfId="3" priority="3" operator="greaterThan">
      <formula>300</formula>
    </cfRule>
    <cfRule type="cellIs" dxfId="2" priority="4" operator="greaterThan">
      <formula>400</formula>
    </cfRule>
  </conditionalFormatting>
  <conditionalFormatting sqref="D5">
    <cfRule type="cellIs" dxfId="1" priority="1" operator="greaterThan">
      <formula>300</formula>
    </cfRule>
    <cfRule type="cellIs" dxfId="0" priority="2" operator="greaterThan">
      <formula>400</formula>
    </cfRule>
  </conditionalFormatting>
  <pageMargins left="0.7" right="0.7" top="0.78740157499999996" bottom="0.78740157499999996" header="0.3" footer="0.3"/>
  <pageSetup paperSize="9" scale="63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4C9706-CC76-441C-AF2B-3B88DB629545}">
  <sheetPr>
    <pageSetUpPr fitToPage="1"/>
  </sheetPr>
  <dimension ref="B2:B40"/>
  <sheetViews>
    <sheetView zoomScale="90" zoomScaleNormal="90" workbookViewId="0">
      <selection activeCell="I39" sqref="I39"/>
    </sheetView>
  </sheetViews>
  <sheetFormatPr baseColWidth="10" defaultRowHeight="15" x14ac:dyDescent="0.25"/>
  <cols>
    <col min="1" max="16384" width="11.42578125" style="36"/>
  </cols>
  <sheetData>
    <row r="2" spans="2:2" ht="15.75" x14ac:dyDescent="0.25">
      <c r="B2" s="37" t="s">
        <v>257</v>
      </c>
    </row>
    <row r="40" spans="2:2" ht="15.75" x14ac:dyDescent="0.25">
      <c r="B40" s="37"/>
    </row>
  </sheetData>
  <pageMargins left="0.7" right="0.7" top="0.78740157499999996" bottom="0.78740157499999996" header="0.3" footer="0.3"/>
  <pageSetup paperSize="9" fitToHeight="0" orientation="landscape" r:id="rId1"/>
  <rowBreaks count="1" manualBreakCount="1">
    <brk id="33" max="10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12</vt:i4>
      </vt:variant>
      <vt:variant>
        <vt:lpstr>Benannte Bereiche</vt:lpstr>
      </vt:variant>
      <vt:variant>
        <vt:i4>6</vt:i4>
      </vt:variant>
    </vt:vector>
  </HeadingPairs>
  <TitlesOfParts>
    <vt:vector size="18" baseType="lpstr">
      <vt:lpstr>Abbreviations-Abkürzungen</vt:lpstr>
      <vt:lpstr>Tin bread-Kastenbrot</vt:lpstr>
      <vt:lpstr>Open baked bread-Freigeschobene</vt:lpstr>
      <vt:lpstr>Round bread-Rundbrot</vt:lpstr>
      <vt:lpstr>Cylindric bread-Zylindrische</vt:lpstr>
      <vt:lpstr>Penny Pack- Stapelbeutel </vt:lpstr>
      <vt:lpstr>Autoload</vt:lpstr>
      <vt:lpstr>Umbrella</vt:lpstr>
      <vt:lpstr>Bag stacks-Beutelstapel Paper </vt:lpstr>
      <vt:lpstr>Bag stacks-Beutelstapel Plastic</vt:lpstr>
      <vt:lpstr>Wicket-Beutelbügel</vt:lpstr>
      <vt:lpstr>Flowpack</vt:lpstr>
      <vt:lpstr>'Abbreviations-Abkürzungen'!Druckbereich</vt:lpstr>
      <vt:lpstr>Autoload!Druckbereich</vt:lpstr>
      <vt:lpstr>'Bag stacks-Beutelstapel Paper '!Druckbereich</vt:lpstr>
      <vt:lpstr>'Bag stacks-Beutelstapel Plastic'!Druckbereich</vt:lpstr>
      <vt:lpstr>'Round bread-Rundbrot'!Druckbereich</vt:lpstr>
      <vt:lpstr>'Wicket-Beutelbügel'!Druckbereich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Busche, Stefan</dc:creator>
  <cp:lastModifiedBy>Busche, Stefan</cp:lastModifiedBy>
  <cp:lastPrinted>2019-09-16T06:33:17Z</cp:lastPrinted>
  <dcterms:created xsi:type="dcterms:W3CDTF">2019-08-05T08:41:25Z</dcterms:created>
  <dcterms:modified xsi:type="dcterms:W3CDTF">2020-01-28T12:02:46Z</dcterms:modified>
</cp:coreProperties>
</file>